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Okt 09" sheetId="1" r:id="rId1"/>
  </sheets>
  <definedNames>
    <definedName name="_xlnm.Print_Area" localSheetId="0">'Okt 09'!$A$1:$AH$72</definedName>
  </definedNames>
  <calcPr fullCalcOnLoad="1"/>
</workbook>
</file>

<file path=xl/comments1.xml><?xml version="1.0" encoding="utf-8"?>
<comments xmlns="http://schemas.openxmlformats.org/spreadsheetml/2006/main">
  <authors>
    <author>Joachim Becker</author>
  </authors>
  <commentList>
    <comment ref="F5" authorId="0">
      <text>
        <r>
          <rPr>
            <b/>
            <sz val="8"/>
            <rFont val="Tahoma"/>
            <family val="2"/>
          </rPr>
          <t>Joachim Becker:</t>
        </r>
        <r>
          <rPr>
            <sz val="8"/>
            <rFont val="Tahoma"/>
            <family val="2"/>
          </rPr>
          <t xml:space="preserve">
zum schnellen Ändern der Wochentage erste Zelle markieren und mit rechter Maus nach rechts ziehen. Im Kontextmenü dann "Wochentage ausfüllen" wählen.
S. auch: http://www.controllerspielwiese.de/Inhalte/Toolbox/exltip.htm#t31</t>
        </r>
      </text>
    </comment>
  </commentList>
</comments>
</file>

<file path=xl/sharedStrings.xml><?xml version="1.0" encoding="utf-8"?>
<sst xmlns="http://schemas.openxmlformats.org/spreadsheetml/2006/main" count="85" uniqueCount="32">
  <si>
    <t>Budget</t>
  </si>
  <si>
    <t>Währung</t>
  </si>
  <si>
    <t>EUR</t>
  </si>
  <si>
    <t>Standort</t>
  </si>
  <si>
    <t>Frankfurt</t>
  </si>
  <si>
    <t>Auftrags-
eingang</t>
  </si>
  <si>
    <t>Auftrags-
bestand</t>
  </si>
  <si>
    <t>Umsatz</t>
  </si>
  <si>
    <t>Anfangs-</t>
  </si>
  <si>
    <t>Produkt 1</t>
  </si>
  <si>
    <t>Produkt 2</t>
  </si>
  <si>
    <t>Produkt 3</t>
  </si>
  <si>
    <t>Produkt 4</t>
  </si>
  <si>
    <t>Produkt 5</t>
  </si>
  <si>
    <t>Produkt 6</t>
  </si>
  <si>
    <t>Produkt 7</t>
  </si>
  <si>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Prod-linie A</t>
    </r>
  </si>
  <si>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Prod-linie B</t>
    </r>
  </si>
  <si>
    <t>Dritt-Umsatz</t>
  </si>
  <si>
    <t>Bestand /</t>
  </si>
  <si>
    <t>Vormonat</t>
  </si>
  <si>
    <t>Gesamt</t>
  </si>
  <si>
    <t>Waren-
bestand</t>
  </si>
  <si>
    <t>bis dato</t>
  </si>
  <si>
    <t>Interco- Umsatz</t>
  </si>
  <si>
    <t>Monat</t>
  </si>
  <si>
    <t xml:space="preserve">Budget </t>
  </si>
  <si>
    <t>Abw.</t>
  </si>
  <si>
    <t>Ist/Bud</t>
  </si>
  <si>
    <t>kum.</t>
  </si>
  <si>
    <t>%</t>
  </si>
  <si>
    <t>Bericht wichtiger Tagesdaten - Monat 20xx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</si>
</sst>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-809]dd\ mmmm\ yyyy"/>
    <numFmt numFmtId="187" formatCode="mmm\-yyyy"/>
    <numFmt numFmtId="188" formatCode="0.0%"/>
    <numFmt numFmtId="189" formatCode="#,##0;\(#,##0\)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mmm\ yyyy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ymbol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3" borderId="12" xfId="0" applyFont="1" applyFill="1" applyBorder="1" applyAlignment="1">
      <alignment/>
    </xf>
    <xf numFmtId="16" fontId="1" fillId="33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 horizontal="right"/>
    </xf>
    <xf numFmtId="3" fontId="1" fillId="35" borderId="13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 horizontal="right"/>
    </xf>
    <xf numFmtId="3" fontId="1" fillId="35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6" borderId="12" xfId="0" applyFill="1" applyBorder="1" applyAlignment="1">
      <alignment/>
    </xf>
    <xf numFmtId="3" fontId="0" fillId="6" borderId="10" xfId="0" applyNumberFormat="1" applyFont="1" applyFill="1" applyBorder="1" applyAlignment="1">
      <alignment horizontal="right"/>
    </xf>
    <xf numFmtId="3" fontId="0" fillId="6" borderId="11" xfId="0" applyNumberFormat="1" applyFont="1" applyFill="1" applyBorder="1" applyAlignment="1">
      <alignment horizontal="right"/>
    </xf>
    <xf numFmtId="3" fontId="0" fillId="6" borderId="10" xfId="0" applyNumberFormat="1" applyFill="1" applyBorder="1" applyAlignment="1">
      <alignment/>
    </xf>
    <xf numFmtId="3" fontId="0" fillId="6" borderId="11" xfId="0" applyNumberForma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35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34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4" xfId="0" applyNumberFormat="1" applyFill="1" applyBorder="1" applyAlignment="1">
      <alignment/>
    </xf>
    <xf numFmtId="0" fontId="0" fillId="6" borderId="12" xfId="0" applyFill="1" applyBorder="1" applyAlignment="1">
      <alignment horizontal="right"/>
    </xf>
    <xf numFmtId="3" fontId="0" fillId="6" borderId="10" xfId="0" applyNumberFormat="1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1" fillId="35" borderId="16" xfId="0" applyNumberFormat="1" applyFont="1" applyFill="1" applyBorder="1" applyAlignment="1">
      <alignment horizontal="right"/>
    </xf>
    <xf numFmtId="3" fontId="1" fillId="35" borderId="1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188" fontId="0" fillId="0" borderId="15" xfId="0" applyNumberFormat="1" applyFill="1" applyBorder="1" applyAlignment="1">
      <alignment horizontal="right"/>
    </xf>
    <xf numFmtId="188" fontId="0" fillId="0" borderId="14" xfId="0" applyNumberFormat="1" applyFill="1" applyBorder="1" applyAlignment="1">
      <alignment horizontal="right"/>
    </xf>
    <xf numFmtId="188" fontId="1" fillId="35" borderId="11" xfId="0" applyNumberFormat="1" applyFont="1" applyFill="1" applyBorder="1" applyAlignment="1">
      <alignment/>
    </xf>
    <xf numFmtId="188" fontId="0" fillId="0" borderId="11" xfId="0" applyNumberFormat="1" applyFill="1" applyBorder="1" applyAlignment="1">
      <alignment/>
    </xf>
    <xf numFmtId="188" fontId="1" fillId="35" borderId="13" xfId="0" applyNumberFormat="1" applyFont="1" applyFill="1" applyBorder="1" applyAlignment="1">
      <alignment/>
    </xf>
    <xf numFmtId="188" fontId="1" fillId="35" borderId="12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8" fontId="0" fillId="0" borderId="10" xfId="0" applyNumberFormat="1" applyFill="1" applyBorder="1" applyAlignment="1">
      <alignment/>
    </xf>
    <xf numFmtId="188" fontId="1" fillId="35" borderId="14" xfId="0" applyNumberFormat="1" applyFont="1" applyFill="1" applyBorder="1" applyAlignment="1">
      <alignment horizontal="right"/>
    </xf>
    <xf numFmtId="188" fontId="1" fillId="35" borderId="1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88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88" fontId="0" fillId="0" borderId="11" xfId="0" applyNumberFormat="1" applyFill="1" applyBorder="1" applyAlignment="1">
      <alignment horizontal="right"/>
    </xf>
    <xf numFmtId="188" fontId="1" fillId="35" borderId="11" xfId="0" applyNumberFormat="1" applyFont="1" applyFill="1" applyBorder="1" applyAlignment="1">
      <alignment horizontal="right"/>
    </xf>
    <xf numFmtId="188" fontId="1" fillId="35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8" sqref="A8:A16"/>
    </sheetView>
  </sheetViews>
  <sheetFormatPr defaultColWidth="9.140625" defaultRowHeight="12.75" outlineLevelCol="1"/>
  <cols>
    <col min="1" max="1" width="12.140625" style="0" customWidth="1"/>
    <col min="2" max="2" width="14.57421875" style="0" customWidth="1"/>
    <col min="3" max="3" width="0.9921875" style="0" customWidth="1"/>
    <col min="4" max="4" width="10.8515625" style="4" customWidth="1"/>
    <col min="5" max="5" width="0.85546875" style="4" customWidth="1"/>
    <col min="6" max="27" width="8.28125" style="0" customWidth="1"/>
    <col min="28" max="28" width="8.28125" style="0" customWidth="1" outlineLevel="1"/>
    <col min="29" max="29" width="0.85546875" style="0" customWidth="1"/>
    <col min="30" max="34" width="8.57421875" style="4" customWidth="1"/>
  </cols>
  <sheetData>
    <row r="1" ht="21">
      <c r="A1" s="9" t="s">
        <v>31</v>
      </c>
    </row>
    <row r="4" spans="1:34" ht="12.75">
      <c r="A4" s="7" t="s">
        <v>1</v>
      </c>
      <c r="B4" s="24" t="s">
        <v>2</v>
      </c>
      <c r="D4" s="10" t="s">
        <v>8</v>
      </c>
      <c r="E4" s="6"/>
      <c r="F4" s="7">
        <v>1</v>
      </c>
      <c r="G4" s="7">
        <f>IF(G5&lt;&gt;"",F4+1,"")</f>
        <v>2</v>
      </c>
      <c r="H4" s="7">
        <f aca="true" t="shared" si="0" ref="H4:AB4">IF(H5&lt;&gt;"",G4+1,"")</f>
        <v>3</v>
      </c>
      <c r="I4" s="7">
        <f t="shared" si="0"/>
        <v>4</v>
      </c>
      <c r="J4" s="7">
        <f t="shared" si="0"/>
        <v>5</v>
      </c>
      <c r="K4" s="7">
        <f t="shared" si="0"/>
        <v>6</v>
      </c>
      <c r="L4" s="7">
        <f t="shared" si="0"/>
        <v>7</v>
      </c>
      <c r="M4" s="7">
        <f t="shared" si="0"/>
        <v>8</v>
      </c>
      <c r="N4" s="7">
        <f t="shared" si="0"/>
        <v>9</v>
      </c>
      <c r="O4" s="7">
        <f t="shared" si="0"/>
        <v>10</v>
      </c>
      <c r="P4" s="7">
        <f t="shared" si="0"/>
        <v>11</v>
      </c>
      <c r="Q4" s="7">
        <f t="shared" si="0"/>
        <v>12</v>
      </c>
      <c r="R4" s="7">
        <f t="shared" si="0"/>
        <v>13</v>
      </c>
      <c r="S4" s="7">
        <f t="shared" si="0"/>
        <v>14</v>
      </c>
      <c r="T4" s="7">
        <f t="shared" si="0"/>
        <v>15</v>
      </c>
      <c r="U4" s="7">
        <f t="shared" si="0"/>
        <v>16</v>
      </c>
      <c r="V4" s="7">
        <f t="shared" si="0"/>
        <v>17</v>
      </c>
      <c r="W4" s="7">
        <f t="shared" si="0"/>
        <v>18</v>
      </c>
      <c r="X4" s="7">
        <f t="shared" si="0"/>
        <v>19</v>
      </c>
      <c r="Y4" s="7">
        <f t="shared" si="0"/>
        <v>20</v>
      </c>
      <c r="Z4" s="7">
        <f t="shared" si="0"/>
        <v>21</v>
      </c>
      <c r="AA4" s="7">
        <f t="shared" si="0"/>
        <v>22</v>
      </c>
      <c r="AB4" s="7">
        <f t="shared" si="0"/>
      </c>
      <c r="AD4" s="10" t="s">
        <v>29</v>
      </c>
      <c r="AE4" s="10" t="s">
        <v>0</v>
      </c>
      <c r="AF4" s="10" t="s">
        <v>26</v>
      </c>
      <c r="AG4" s="10" t="s">
        <v>27</v>
      </c>
      <c r="AH4" s="10" t="s">
        <v>27</v>
      </c>
    </row>
    <row r="5" spans="1:34" ht="12.75">
      <c r="A5" s="7" t="s">
        <v>3</v>
      </c>
      <c r="B5" s="24" t="s">
        <v>4</v>
      </c>
      <c r="D5" s="11" t="s">
        <v>19</v>
      </c>
      <c r="E5" s="6"/>
      <c r="F5" s="8">
        <v>40087</v>
      </c>
      <c r="G5" s="8">
        <v>40088</v>
      </c>
      <c r="H5" s="8">
        <v>40091</v>
      </c>
      <c r="I5" s="8">
        <v>40092</v>
      </c>
      <c r="J5" s="8">
        <v>40093</v>
      </c>
      <c r="K5" s="8">
        <v>40094</v>
      </c>
      <c r="L5" s="8">
        <v>40095</v>
      </c>
      <c r="M5" s="8">
        <v>40098</v>
      </c>
      <c r="N5" s="8">
        <v>40099</v>
      </c>
      <c r="O5" s="8">
        <v>40100</v>
      </c>
      <c r="P5" s="8">
        <v>40101</v>
      </c>
      <c r="Q5" s="8">
        <v>40102</v>
      </c>
      <c r="R5" s="8">
        <v>40105</v>
      </c>
      <c r="S5" s="8">
        <v>40106</v>
      </c>
      <c r="T5" s="8">
        <v>40107</v>
      </c>
      <c r="U5" s="8">
        <v>40108</v>
      </c>
      <c r="V5" s="8">
        <v>40109</v>
      </c>
      <c r="W5" s="8">
        <v>40112</v>
      </c>
      <c r="X5" s="8">
        <v>40113</v>
      </c>
      <c r="Y5" s="8">
        <v>40114</v>
      </c>
      <c r="Z5" s="8">
        <v>40115</v>
      </c>
      <c r="AA5" s="8">
        <v>40116</v>
      </c>
      <c r="AB5" s="8"/>
      <c r="AD5" s="22" t="s">
        <v>23</v>
      </c>
      <c r="AE5" s="22" t="s">
        <v>25</v>
      </c>
      <c r="AF5" s="22" t="s">
        <v>23</v>
      </c>
      <c r="AG5" s="22" t="s">
        <v>28</v>
      </c>
      <c r="AH5" s="22" t="s">
        <v>28</v>
      </c>
    </row>
    <row r="6" spans="4:34" ht="12.75">
      <c r="D6" s="22" t="s">
        <v>20</v>
      </c>
      <c r="F6" s="36">
        <f aca="true" t="shared" si="1" ref="F6:K6">IF(F39&lt;&gt;0,1,0)</f>
        <v>1</v>
      </c>
      <c r="G6" s="36">
        <f t="shared" si="1"/>
        <v>1</v>
      </c>
      <c r="H6" s="36">
        <f t="shared" si="1"/>
        <v>1</v>
      </c>
      <c r="I6" s="36">
        <f t="shared" si="1"/>
        <v>1</v>
      </c>
      <c r="J6" s="36">
        <f t="shared" si="1"/>
        <v>1</v>
      </c>
      <c r="K6" s="36">
        <f t="shared" si="1"/>
        <v>0</v>
      </c>
      <c r="L6" s="36">
        <f aca="true" t="shared" si="2" ref="L6:AB6">IF(L39&lt;&gt;0,1,0)</f>
        <v>0</v>
      </c>
      <c r="M6" s="36">
        <f t="shared" si="2"/>
        <v>0</v>
      </c>
      <c r="N6" s="36">
        <f t="shared" si="2"/>
        <v>0</v>
      </c>
      <c r="O6" s="36">
        <f t="shared" si="2"/>
        <v>0</v>
      </c>
      <c r="P6" s="36">
        <f t="shared" si="2"/>
        <v>0</v>
      </c>
      <c r="Q6" s="36">
        <f t="shared" si="2"/>
        <v>0</v>
      </c>
      <c r="R6" s="36">
        <f t="shared" si="2"/>
        <v>0</v>
      </c>
      <c r="S6" s="36">
        <f t="shared" si="2"/>
        <v>0</v>
      </c>
      <c r="T6" s="36">
        <f t="shared" si="2"/>
        <v>0</v>
      </c>
      <c r="U6" s="36">
        <f t="shared" si="2"/>
        <v>0</v>
      </c>
      <c r="V6" s="36">
        <f t="shared" si="2"/>
        <v>0</v>
      </c>
      <c r="W6" s="36">
        <f t="shared" si="2"/>
        <v>0</v>
      </c>
      <c r="X6" s="36">
        <f t="shared" si="2"/>
        <v>0</v>
      </c>
      <c r="Y6" s="36">
        <f>IF(Y39&lt;&gt;0,1,0)</f>
        <v>0</v>
      </c>
      <c r="Z6" s="36">
        <f>IF(Z39&lt;&gt;0,1,0)</f>
        <v>0</v>
      </c>
      <c r="AA6" s="36">
        <f>IF(AA39&lt;&gt;0,1,0)</f>
        <v>0</v>
      </c>
      <c r="AB6" s="36">
        <f t="shared" si="2"/>
        <v>0</v>
      </c>
      <c r="AD6" s="23">
        <f>SUM(F6:AB6)</f>
        <v>5</v>
      </c>
      <c r="AE6" s="39">
        <v>22</v>
      </c>
      <c r="AF6" s="23">
        <f>AD6</f>
        <v>5</v>
      </c>
      <c r="AG6" s="23" t="str">
        <f>B4</f>
        <v>EUR</v>
      </c>
      <c r="AH6" s="47" t="s">
        <v>30</v>
      </c>
    </row>
    <row r="8" spans="1:34" ht="12.75">
      <c r="A8" s="68" t="s">
        <v>18</v>
      </c>
      <c r="B8" s="1" t="s">
        <v>9</v>
      </c>
      <c r="C8" s="3"/>
      <c r="D8" s="25">
        <v>400</v>
      </c>
      <c r="E8" s="5"/>
      <c r="F8" s="27">
        <v>20</v>
      </c>
      <c r="G8" s="27">
        <v>18</v>
      </c>
      <c r="H8" s="27">
        <v>7</v>
      </c>
      <c r="I8" s="27">
        <v>15</v>
      </c>
      <c r="J8" s="27">
        <v>20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D8" s="29">
        <f>SUM(F8:AB8)</f>
        <v>80</v>
      </c>
      <c r="AE8" s="40">
        <v>500</v>
      </c>
      <c r="AF8" s="42">
        <f>$AE8/$AE$6*$AF$6</f>
        <v>113.63636363636363</v>
      </c>
      <c r="AG8" s="42">
        <f>AD8-AF8</f>
        <v>-33.636363636363626</v>
      </c>
      <c r="AH8" s="48">
        <f aca="true" t="shared" si="3" ref="AH8:AH17">IF(AF8&lt;&gt;0,AD8/AF8,0)</f>
        <v>0.7040000000000001</v>
      </c>
    </row>
    <row r="9" spans="1:34" ht="12.75">
      <c r="A9" s="69"/>
      <c r="B9" s="2" t="s">
        <v>10</v>
      </c>
      <c r="C9" s="3"/>
      <c r="D9" s="26">
        <v>50</v>
      </c>
      <c r="E9" s="5"/>
      <c r="F9" s="28">
        <v>2</v>
      </c>
      <c r="G9" s="28">
        <v>2</v>
      </c>
      <c r="H9" s="28">
        <v>2</v>
      </c>
      <c r="I9" s="28">
        <v>2</v>
      </c>
      <c r="J9" s="28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D9" s="30">
        <f>SUM(F9:AB9)</f>
        <v>12</v>
      </c>
      <c r="AE9" s="41">
        <v>50</v>
      </c>
      <c r="AF9" s="43">
        <f>$AE9/$AE$6*$AF$6</f>
        <v>11.363636363636365</v>
      </c>
      <c r="AG9" s="43">
        <f>AD9-AF9</f>
        <v>0.6363636363636349</v>
      </c>
      <c r="AH9" s="49">
        <f t="shared" si="3"/>
        <v>1.0559999999999998</v>
      </c>
    </row>
    <row r="10" spans="1:34" ht="12.75">
      <c r="A10" s="69"/>
      <c r="B10" s="2" t="s">
        <v>11</v>
      </c>
      <c r="C10" s="3"/>
      <c r="D10" s="26">
        <v>800</v>
      </c>
      <c r="E10" s="5"/>
      <c r="F10" s="28">
        <v>29</v>
      </c>
      <c r="G10" s="28">
        <v>30</v>
      </c>
      <c r="H10" s="28">
        <v>23</v>
      </c>
      <c r="I10" s="28">
        <v>28</v>
      </c>
      <c r="J10" s="28">
        <v>35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D10" s="30">
        <f>SUM(F10:AB10)</f>
        <v>145</v>
      </c>
      <c r="AE10" s="41">
        <v>1000</v>
      </c>
      <c r="AF10" s="43">
        <f>$AE10/$AE$6*$AF$6</f>
        <v>227.27272727272725</v>
      </c>
      <c r="AG10" s="43">
        <f>AD10-AF10</f>
        <v>-82.27272727272725</v>
      </c>
      <c r="AH10" s="49">
        <f t="shared" si="3"/>
        <v>0.638</v>
      </c>
    </row>
    <row r="11" spans="1:34" ht="12.75">
      <c r="A11" s="69"/>
      <c r="B11" s="2" t="s">
        <v>12</v>
      </c>
      <c r="C11" s="3"/>
      <c r="D11" s="26">
        <v>100</v>
      </c>
      <c r="E11" s="5"/>
      <c r="F11" s="28">
        <v>10</v>
      </c>
      <c r="G11" s="28">
        <v>14</v>
      </c>
      <c r="H11" s="28">
        <v>10</v>
      </c>
      <c r="I11" s="28">
        <v>12</v>
      </c>
      <c r="J11" s="28">
        <v>10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D11" s="30">
        <f>SUM(F11:AB11)</f>
        <v>56</v>
      </c>
      <c r="AE11" s="41">
        <v>150</v>
      </c>
      <c r="AF11" s="43">
        <f>$AE11/$AE$6*$AF$6</f>
        <v>34.09090909090909</v>
      </c>
      <c r="AG11" s="43">
        <f>AD11-AF11</f>
        <v>21.909090909090907</v>
      </c>
      <c r="AH11" s="49">
        <f t="shared" si="3"/>
        <v>1.6426666666666665</v>
      </c>
    </row>
    <row r="12" spans="1:34" ht="12.75">
      <c r="A12" s="69"/>
      <c r="B12" s="12" t="s">
        <v>16</v>
      </c>
      <c r="C12" s="3"/>
      <c r="D12" s="17">
        <f aca="true" t="shared" si="4" ref="D12:AD12">SUM(D8:D11)</f>
        <v>1350</v>
      </c>
      <c r="E12" s="5"/>
      <c r="F12" s="17">
        <f t="shared" si="4"/>
        <v>61</v>
      </c>
      <c r="G12" s="17">
        <f t="shared" si="4"/>
        <v>64</v>
      </c>
      <c r="H12" s="17">
        <f t="shared" si="4"/>
        <v>42</v>
      </c>
      <c r="I12" s="17">
        <f t="shared" si="4"/>
        <v>57</v>
      </c>
      <c r="J12" s="17">
        <f t="shared" si="4"/>
        <v>69</v>
      </c>
      <c r="K12" s="17">
        <f t="shared" si="4"/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>
        <f t="shared" si="4"/>
        <v>0</v>
      </c>
      <c r="X12" s="17">
        <f t="shared" si="4"/>
        <v>0</v>
      </c>
      <c r="Y12" s="17">
        <f>SUM(Y8:Y11)</f>
        <v>0</v>
      </c>
      <c r="Z12" s="17">
        <f>SUM(Z8:Z11)</f>
        <v>0</v>
      </c>
      <c r="AA12" s="17">
        <f>SUM(AA8:AA11)</f>
        <v>0</v>
      </c>
      <c r="AB12" s="17">
        <f t="shared" si="4"/>
        <v>0</v>
      </c>
      <c r="AD12" s="17">
        <f t="shared" si="4"/>
        <v>293</v>
      </c>
      <c r="AE12" s="17">
        <f>SUM(AE8:AE11)</f>
        <v>1700</v>
      </c>
      <c r="AF12" s="17">
        <f>SUM(AF8:AF11)</f>
        <v>386.3636363636364</v>
      </c>
      <c r="AG12" s="17">
        <f>SUM(AG8:AG11)</f>
        <v>-93.36363636363635</v>
      </c>
      <c r="AH12" s="50">
        <f t="shared" si="3"/>
        <v>0.7583529411764706</v>
      </c>
    </row>
    <row r="13" spans="1:34" ht="12.75">
      <c r="A13" s="69"/>
      <c r="B13" s="2" t="s">
        <v>13</v>
      </c>
      <c r="C13" s="3"/>
      <c r="D13" s="26">
        <v>900</v>
      </c>
      <c r="E13" s="5"/>
      <c r="F13" s="28">
        <v>29</v>
      </c>
      <c r="G13" s="28">
        <v>30</v>
      </c>
      <c r="H13" s="28">
        <v>31</v>
      </c>
      <c r="I13" s="28">
        <v>35</v>
      </c>
      <c r="J13" s="28">
        <v>31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D13" s="30">
        <f>SUM(F13:AB13)</f>
        <v>156</v>
      </c>
      <c r="AE13" s="28">
        <v>1000</v>
      </c>
      <c r="AF13" s="16">
        <f>$AE13/$AE$6*$AF$6</f>
        <v>227.27272727272725</v>
      </c>
      <c r="AG13" s="16">
        <f>AD13-AF13</f>
        <v>-71.27272727272725</v>
      </c>
      <c r="AH13" s="51">
        <f t="shared" si="3"/>
        <v>0.6864</v>
      </c>
    </row>
    <row r="14" spans="1:34" ht="12.75">
      <c r="A14" s="69"/>
      <c r="B14" s="2" t="s">
        <v>14</v>
      </c>
      <c r="C14" s="3"/>
      <c r="D14" s="26">
        <v>100</v>
      </c>
      <c r="E14" s="5"/>
      <c r="F14" s="28">
        <v>5</v>
      </c>
      <c r="G14" s="28">
        <v>6</v>
      </c>
      <c r="H14" s="28">
        <v>4</v>
      </c>
      <c r="I14" s="28">
        <v>8</v>
      </c>
      <c r="J14" s="28">
        <v>7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D14" s="30">
        <f>SUM(F14:AB14)</f>
        <v>30</v>
      </c>
      <c r="AE14" s="28">
        <v>100</v>
      </c>
      <c r="AF14" s="16">
        <f>$AE14/$AE$6*$AF$6</f>
        <v>22.72727272727273</v>
      </c>
      <c r="AG14" s="16">
        <f>AD14-AF14</f>
        <v>7.27272727272727</v>
      </c>
      <c r="AH14" s="51">
        <f t="shared" si="3"/>
        <v>1.3199999999999998</v>
      </c>
    </row>
    <row r="15" spans="1:34" ht="12.75">
      <c r="A15" s="69"/>
      <c r="B15" s="2" t="s">
        <v>15</v>
      </c>
      <c r="C15" s="3"/>
      <c r="D15" s="26">
        <v>1000</v>
      </c>
      <c r="E15" s="5"/>
      <c r="F15" s="28">
        <v>50</v>
      </c>
      <c r="G15" s="28">
        <v>60</v>
      </c>
      <c r="H15" s="28">
        <v>40</v>
      </c>
      <c r="I15" s="28">
        <v>80</v>
      </c>
      <c r="J15" s="28">
        <v>70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D15" s="30">
        <f>SUM(F15:AB15)</f>
        <v>300</v>
      </c>
      <c r="AE15" s="28">
        <v>800</v>
      </c>
      <c r="AF15" s="16">
        <f>$AE15/$AE$6*$AF$6</f>
        <v>181.81818181818184</v>
      </c>
      <c r="AG15" s="16">
        <f>AD15-AF15</f>
        <v>118.18181818181816</v>
      </c>
      <c r="AH15" s="51">
        <f t="shared" si="3"/>
        <v>1.6499999999999997</v>
      </c>
    </row>
    <row r="16" spans="1:34" ht="12.75">
      <c r="A16" s="70"/>
      <c r="B16" s="13" t="s">
        <v>17</v>
      </c>
      <c r="C16" s="3"/>
      <c r="D16" s="19">
        <f aca="true" t="shared" si="5" ref="D16:AD16">SUM(D13:D15)</f>
        <v>2000</v>
      </c>
      <c r="E16" s="5"/>
      <c r="F16" s="19">
        <f t="shared" si="5"/>
        <v>84</v>
      </c>
      <c r="G16" s="19">
        <f t="shared" si="5"/>
        <v>96</v>
      </c>
      <c r="H16" s="19">
        <f t="shared" si="5"/>
        <v>75</v>
      </c>
      <c r="I16" s="19">
        <f t="shared" si="5"/>
        <v>123</v>
      </c>
      <c r="J16" s="19">
        <f t="shared" si="5"/>
        <v>108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19">
        <f t="shared" si="5"/>
        <v>0</v>
      </c>
      <c r="T16" s="19">
        <f t="shared" si="5"/>
        <v>0</v>
      </c>
      <c r="U16" s="19">
        <f t="shared" si="5"/>
        <v>0</v>
      </c>
      <c r="V16" s="19">
        <f t="shared" si="5"/>
        <v>0</v>
      </c>
      <c r="W16" s="19">
        <f t="shared" si="5"/>
        <v>0</v>
      </c>
      <c r="X16" s="19">
        <f t="shared" si="5"/>
        <v>0</v>
      </c>
      <c r="Y16" s="19">
        <f>SUM(Y13:Y15)</f>
        <v>0</v>
      </c>
      <c r="Z16" s="19">
        <f>SUM(Z13:Z15)</f>
        <v>0</v>
      </c>
      <c r="AA16" s="19">
        <f>SUM(AA13:AA15)</f>
        <v>0</v>
      </c>
      <c r="AB16" s="19">
        <f t="shared" si="5"/>
        <v>0</v>
      </c>
      <c r="AD16" s="19">
        <f t="shared" si="5"/>
        <v>486</v>
      </c>
      <c r="AE16" s="19">
        <f>SUM(AE13:AE15)</f>
        <v>1900</v>
      </c>
      <c r="AF16" s="19">
        <f>SUM(AF13:AF15)</f>
        <v>431.8181818181818</v>
      </c>
      <c r="AG16" s="19">
        <f>SUM(AG13:AG15)</f>
        <v>54.18181818181817</v>
      </c>
      <c r="AH16" s="52">
        <f t="shared" si="3"/>
        <v>1.1254736842105264</v>
      </c>
    </row>
    <row r="17" spans="2:34" ht="12.75">
      <c r="B17" s="35" t="s">
        <v>21</v>
      </c>
      <c r="D17" s="21">
        <f>+D12+D16</f>
        <v>3350</v>
      </c>
      <c r="F17" s="21">
        <f>+F12+F16</f>
        <v>145</v>
      </c>
      <c r="G17" s="21">
        <f aca="true" t="shared" si="6" ref="G17:AB17">+G12+G16</f>
        <v>160</v>
      </c>
      <c r="H17" s="21">
        <f t="shared" si="6"/>
        <v>117</v>
      </c>
      <c r="I17" s="21">
        <f t="shared" si="6"/>
        <v>180</v>
      </c>
      <c r="J17" s="21">
        <f t="shared" si="6"/>
        <v>177</v>
      </c>
      <c r="K17" s="21">
        <f t="shared" si="6"/>
        <v>0</v>
      </c>
      <c r="L17" s="21">
        <f t="shared" si="6"/>
        <v>0</v>
      </c>
      <c r="M17" s="21">
        <f t="shared" si="6"/>
        <v>0</v>
      </c>
      <c r="N17" s="21">
        <f t="shared" si="6"/>
        <v>0</v>
      </c>
      <c r="O17" s="21">
        <f t="shared" si="6"/>
        <v>0</v>
      </c>
      <c r="P17" s="21">
        <f t="shared" si="6"/>
        <v>0</v>
      </c>
      <c r="Q17" s="21">
        <f t="shared" si="6"/>
        <v>0</v>
      </c>
      <c r="R17" s="21">
        <f t="shared" si="6"/>
        <v>0</v>
      </c>
      <c r="S17" s="21">
        <f t="shared" si="6"/>
        <v>0</v>
      </c>
      <c r="T17" s="21">
        <f t="shared" si="6"/>
        <v>0</v>
      </c>
      <c r="U17" s="21">
        <f t="shared" si="6"/>
        <v>0</v>
      </c>
      <c r="V17" s="21">
        <f t="shared" si="6"/>
        <v>0</v>
      </c>
      <c r="W17" s="21">
        <f t="shared" si="6"/>
        <v>0</v>
      </c>
      <c r="X17" s="21">
        <f t="shared" si="6"/>
        <v>0</v>
      </c>
      <c r="Y17" s="21">
        <f>+Y12+Y16</f>
        <v>0</v>
      </c>
      <c r="Z17" s="21">
        <f>+Z12+Z16</f>
        <v>0</v>
      </c>
      <c r="AA17" s="21">
        <f>+AA12+AA16</f>
        <v>0</v>
      </c>
      <c r="AB17" s="21">
        <f t="shared" si="6"/>
        <v>0</v>
      </c>
      <c r="AD17" s="21">
        <f>+AD12+AD16</f>
        <v>779</v>
      </c>
      <c r="AE17" s="21">
        <f>+AE12+AE16</f>
        <v>3600</v>
      </c>
      <c r="AF17" s="21">
        <f>+AF12+AF16</f>
        <v>818.1818181818182</v>
      </c>
      <c r="AG17" s="21">
        <f>+AG12+AG16</f>
        <v>-39.18181818181817</v>
      </c>
      <c r="AH17" s="53">
        <f t="shared" si="3"/>
        <v>0.952111111111111</v>
      </c>
    </row>
    <row r="18" spans="30:34" ht="12.75">
      <c r="AD18" s="33"/>
      <c r="AE18" s="33"/>
      <c r="AF18" s="33"/>
      <c r="AG18" s="33"/>
      <c r="AH18" s="54"/>
    </row>
    <row r="19" spans="1:34" ht="12.75">
      <c r="A19" s="68" t="s">
        <v>24</v>
      </c>
      <c r="B19" s="1" t="s">
        <v>9</v>
      </c>
      <c r="C19" s="3"/>
      <c r="D19" s="25">
        <v>350</v>
      </c>
      <c r="E19" s="5"/>
      <c r="F19" s="27">
        <v>10</v>
      </c>
      <c r="G19" s="27">
        <v>3.138</v>
      </c>
      <c r="H19" s="27">
        <v>39.284</v>
      </c>
      <c r="I19" s="27">
        <v>41.842</v>
      </c>
      <c r="J19" s="27">
        <v>1.2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D19" s="29">
        <f>SUM(F19:AB19)</f>
        <v>95.464</v>
      </c>
      <c r="AE19" s="40">
        <v>400</v>
      </c>
      <c r="AF19" s="42">
        <f>$AE19/$AE$6*$AF$6</f>
        <v>90.90909090909092</v>
      </c>
      <c r="AG19" s="42">
        <f>AD19-AF19</f>
        <v>4.554909090909078</v>
      </c>
      <c r="AH19" s="48">
        <f aca="true" t="shared" si="7" ref="AH19:AH28">IF(AF19&lt;&gt;0,AD19/AF19,0)</f>
        <v>1.050104</v>
      </c>
    </row>
    <row r="20" spans="1:34" ht="12.75">
      <c r="A20" s="69"/>
      <c r="B20" s="2" t="s">
        <v>10</v>
      </c>
      <c r="C20" s="3"/>
      <c r="D20" s="26">
        <v>10</v>
      </c>
      <c r="E20" s="5"/>
      <c r="F20" s="28">
        <v>2</v>
      </c>
      <c r="G20" s="28">
        <v>0</v>
      </c>
      <c r="H20" s="28">
        <v>0.643</v>
      </c>
      <c r="I20" s="28">
        <v>0</v>
      </c>
      <c r="J20" s="28"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D20" s="30">
        <f>SUM(F20:AB20)</f>
        <v>2.643</v>
      </c>
      <c r="AE20" s="41">
        <v>20</v>
      </c>
      <c r="AF20" s="43">
        <f>$AE20/$AE$6*$AF$6</f>
        <v>4.545454545454545</v>
      </c>
      <c r="AG20" s="43">
        <f>AD20-AF20</f>
        <v>-1.9024545454545452</v>
      </c>
      <c r="AH20" s="49">
        <f t="shared" si="7"/>
        <v>0.58146</v>
      </c>
    </row>
    <row r="21" spans="1:34" ht="12.75">
      <c r="A21" s="69"/>
      <c r="B21" s="2" t="s">
        <v>11</v>
      </c>
      <c r="C21" s="3"/>
      <c r="D21" s="26">
        <v>400</v>
      </c>
      <c r="E21" s="5"/>
      <c r="F21" s="28">
        <v>15.899</v>
      </c>
      <c r="G21" s="28">
        <v>16.926</v>
      </c>
      <c r="H21" s="28">
        <v>15.923</v>
      </c>
      <c r="I21" s="28">
        <v>7.298</v>
      </c>
      <c r="J21" s="28">
        <v>20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D21" s="30">
        <f>SUM(F21:AB21)</f>
        <v>76.04599999999999</v>
      </c>
      <c r="AE21" s="41">
        <v>500</v>
      </c>
      <c r="AF21" s="43">
        <f>$AE21/$AE$6*$AF$6</f>
        <v>113.63636363636363</v>
      </c>
      <c r="AG21" s="43">
        <f>AD21-AF21</f>
        <v>-37.590363636363634</v>
      </c>
      <c r="AH21" s="49">
        <f t="shared" si="7"/>
        <v>0.6692048</v>
      </c>
    </row>
    <row r="22" spans="1:34" ht="12.75">
      <c r="A22" s="69"/>
      <c r="B22" s="2" t="s">
        <v>12</v>
      </c>
      <c r="C22" s="3"/>
      <c r="D22" s="26">
        <v>80</v>
      </c>
      <c r="E22" s="5"/>
      <c r="F22" s="28">
        <v>3.475</v>
      </c>
      <c r="G22" s="28">
        <v>4.636</v>
      </c>
      <c r="H22" s="28">
        <v>2.511</v>
      </c>
      <c r="I22" s="28">
        <v>4.507</v>
      </c>
      <c r="J22" s="28">
        <v>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D22" s="30">
        <f>SUM(F22:AB22)</f>
        <v>19.128999999999998</v>
      </c>
      <c r="AE22" s="41">
        <v>100</v>
      </c>
      <c r="AF22" s="43">
        <f>$AE22/$AE$6*$AF$6</f>
        <v>22.72727272727273</v>
      </c>
      <c r="AG22" s="43">
        <f>AD22-AF22</f>
        <v>-3.5982727272727324</v>
      </c>
      <c r="AH22" s="49">
        <f t="shared" si="7"/>
        <v>0.8416759999999998</v>
      </c>
    </row>
    <row r="23" spans="1:34" ht="12.75">
      <c r="A23" s="69"/>
      <c r="B23" s="12" t="s">
        <v>16</v>
      </c>
      <c r="C23" s="3"/>
      <c r="D23" s="17">
        <f aca="true" t="shared" si="8" ref="D23:AD23">SUM(D19:D22)</f>
        <v>840</v>
      </c>
      <c r="E23" s="5"/>
      <c r="F23" s="17">
        <f t="shared" si="8"/>
        <v>31.374000000000002</v>
      </c>
      <c r="G23" s="17">
        <f t="shared" si="8"/>
        <v>24.7</v>
      </c>
      <c r="H23" s="17">
        <f t="shared" si="8"/>
        <v>58.361000000000004</v>
      </c>
      <c r="I23" s="17">
        <f t="shared" si="8"/>
        <v>53.647</v>
      </c>
      <c r="J23" s="17">
        <f t="shared" si="8"/>
        <v>25.2</v>
      </c>
      <c r="K23" s="17">
        <f t="shared" si="8"/>
        <v>0</v>
      </c>
      <c r="L23" s="17">
        <f t="shared" si="8"/>
        <v>0</v>
      </c>
      <c r="M23" s="17">
        <f t="shared" si="8"/>
        <v>0</v>
      </c>
      <c r="N23" s="17">
        <f t="shared" si="8"/>
        <v>0</v>
      </c>
      <c r="O23" s="17">
        <f t="shared" si="8"/>
        <v>0</v>
      </c>
      <c r="P23" s="17">
        <f t="shared" si="8"/>
        <v>0</v>
      </c>
      <c r="Q23" s="17">
        <f t="shared" si="8"/>
        <v>0</v>
      </c>
      <c r="R23" s="17">
        <f t="shared" si="8"/>
        <v>0</v>
      </c>
      <c r="S23" s="17">
        <f t="shared" si="8"/>
        <v>0</v>
      </c>
      <c r="T23" s="17">
        <f t="shared" si="8"/>
        <v>0</v>
      </c>
      <c r="U23" s="17">
        <f t="shared" si="8"/>
        <v>0</v>
      </c>
      <c r="V23" s="17">
        <f t="shared" si="8"/>
        <v>0</v>
      </c>
      <c r="W23" s="17">
        <f t="shared" si="8"/>
        <v>0</v>
      </c>
      <c r="X23" s="17">
        <f t="shared" si="8"/>
        <v>0</v>
      </c>
      <c r="Y23" s="17">
        <f>SUM(Y19:Y22)</f>
        <v>0</v>
      </c>
      <c r="Z23" s="17">
        <f>SUM(Z19:Z22)</f>
        <v>0</v>
      </c>
      <c r="AA23" s="17">
        <f>SUM(AA19:AA22)</f>
        <v>0</v>
      </c>
      <c r="AB23" s="17">
        <f t="shared" si="8"/>
        <v>0</v>
      </c>
      <c r="AD23" s="17">
        <f t="shared" si="8"/>
        <v>193.28199999999998</v>
      </c>
      <c r="AE23" s="17">
        <f>SUM(AE19:AE22)</f>
        <v>1020</v>
      </c>
      <c r="AF23" s="17">
        <f>SUM(AF19:AF22)</f>
        <v>231.8181818181818</v>
      </c>
      <c r="AG23" s="17">
        <f>SUM(AG19:AG22)</f>
        <v>-38.53618181818183</v>
      </c>
      <c r="AH23" s="50">
        <f t="shared" si="7"/>
        <v>0.8337654901960784</v>
      </c>
    </row>
    <row r="24" spans="1:34" ht="12.75">
      <c r="A24" s="69"/>
      <c r="B24" s="2" t="s">
        <v>13</v>
      </c>
      <c r="C24" s="3"/>
      <c r="D24" s="26">
        <v>20</v>
      </c>
      <c r="E24" s="5"/>
      <c r="F24" s="28">
        <v>0</v>
      </c>
      <c r="G24" s="28">
        <v>2</v>
      </c>
      <c r="H24" s="28">
        <v>0.099</v>
      </c>
      <c r="I24" s="28">
        <v>0</v>
      </c>
      <c r="J24" s="28">
        <v>2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D24" s="30">
        <f>SUM(F24:AB24)</f>
        <v>4.099</v>
      </c>
      <c r="AE24" s="28">
        <v>20</v>
      </c>
      <c r="AF24" s="16">
        <f>$AE24/$AE$6*$AF$6</f>
        <v>4.545454545454545</v>
      </c>
      <c r="AG24" s="16">
        <f>AD24-AF24</f>
        <v>-0.44645454545454477</v>
      </c>
      <c r="AH24" s="51">
        <f t="shared" si="7"/>
        <v>0.9017800000000001</v>
      </c>
    </row>
    <row r="25" spans="1:34" ht="12.75">
      <c r="A25" s="69"/>
      <c r="B25" s="2" t="s">
        <v>14</v>
      </c>
      <c r="C25" s="3"/>
      <c r="D25" s="26">
        <v>20</v>
      </c>
      <c r="E25" s="5"/>
      <c r="F25" s="28">
        <v>0</v>
      </c>
      <c r="G25" s="28">
        <v>0.134</v>
      </c>
      <c r="H25" s="28">
        <v>1.305</v>
      </c>
      <c r="I25" s="28">
        <v>3.833</v>
      </c>
      <c r="J25" s="28">
        <v>1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D25" s="30">
        <f>SUM(F25:AB25)</f>
        <v>6.272</v>
      </c>
      <c r="AE25" s="28">
        <v>20</v>
      </c>
      <c r="AF25" s="16">
        <f>$AE25/$AE$6*$AF$6</f>
        <v>4.545454545454545</v>
      </c>
      <c r="AG25" s="16">
        <f>AD25-AF25</f>
        <v>1.7265454545454553</v>
      </c>
      <c r="AH25" s="51">
        <f t="shared" si="7"/>
        <v>1.3798400000000002</v>
      </c>
    </row>
    <row r="26" spans="1:34" ht="12.75">
      <c r="A26" s="69"/>
      <c r="B26" s="2" t="s">
        <v>15</v>
      </c>
      <c r="C26" s="3"/>
      <c r="D26" s="26">
        <v>130</v>
      </c>
      <c r="E26" s="5"/>
      <c r="F26" s="28">
        <v>3.299</v>
      </c>
      <c r="G26" s="28">
        <v>1.152</v>
      </c>
      <c r="H26" s="28">
        <v>11.497</v>
      </c>
      <c r="I26" s="28">
        <v>21.72</v>
      </c>
      <c r="J26" s="28">
        <v>10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D26" s="30">
        <f>SUM(F26:AB26)</f>
        <v>47.668</v>
      </c>
      <c r="AE26" s="28">
        <v>100</v>
      </c>
      <c r="AF26" s="16">
        <f>$AE26/$AE$6*$AF$6</f>
        <v>22.72727272727273</v>
      </c>
      <c r="AG26" s="16">
        <f>AD26-AF26</f>
        <v>24.94072727272727</v>
      </c>
      <c r="AH26" s="51">
        <f t="shared" si="7"/>
        <v>2.0973919999999997</v>
      </c>
    </row>
    <row r="27" spans="1:34" ht="12.75">
      <c r="A27" s="70"/>
      <c r="B27" s="13" t="s">
        <v>17</v>
      </c>
      <c r="C27" s="3"/>
      <c r="D27" s="19">
        <f aca="true" t="shared" si="9" ref="D27:AD27">SUM(D24:D26)</f>
        <v>170</v>
      </c>
      <c r="E27" s="5"/>
      <c r="F27" s="19">
        <f t="shared" si="9"/>
        <v>3.299</v>
      </c>
      <c r="G27" s="19">
        <f t="shared" si="9"/>
        <v>3.2859999999999996</v>
      </c>
      <c r="H27" s="19">
        <f t="shared" si="9"/>
        <v>12.901</v>
      </c>
      <c r="I27" s="19">
        <f t="shared" si="9"/>
        <v>25.552999999999997</v>
      </c>
      <c r="J27" s="19">
        <f t="shared" si="9"/>
        <v>13</v>
      </c>
      <c r="K27" s="19">
        <f t="shared" si="9"/>
        <v>0</v>
      </c>
      <c r="L27" s="19">
        <f t="shared" si="9"/>
        <v>0</v>
      </c>
      <c r="M27" s="19">
        <f t="shared" si="9"/>
        <v>0</v>
      </c>
      <c r="N27" s="19">
        <f t="shared" si="9"/>
        <v>0</v>
      </c>
      <c r="O27" s="19">
        <f t="shared" si="9"/>
        <v>0</v>
      </c>
      <c r="P27" s="19">
        <f t="shared" si="9"/>
        <v>0</v>
      </c>
      <c r="Q27" s="19">
        <f t="shared" si="9"/>
        <v>0</v>
      </c>
      <c r="R27" s="19">
        <f t="shared" si="9"/>
        <v>0</v>
      </c>
      <c r="S27" s="19">
        <f t="shared" si="9"/>
        <v>0</v>
      </c>
      <c r="T27" s="19">
        <f t="shared" si="9"/>
        <v>0</v>
      </c>
      <c r="U27" s="19">
        <f t="shared" si="9"/>
        <v>0</v>
      </c>
      <c r="V27" s="19">
        <f t="shared" si="9"/>
        <v>0</v>
      </c>
      <c r="W27" s="19">
        <f t="shared" si="9"/>
        <v>0</v>
      </c>
      <c r="X27" s="19">
        <f t="shared" si="9"/>
        <v>0</v>
      </c>
      <c r="Y27" s="19">
        <f>SUM(Y24:Y26)</f>
        <v>0</v>
      </c>
      <c r="Z27" s="19">
        <f>SUM(Z24:Z26)</f>
        <v>0</v>
      </c>
      <c r="AA27" s="19">
        <f>SUM(AA24:AA26)</f>
        <v>0</v>
      </c>
      <c r="AB27" s="19">
        <f t="shared" si="9"/>
        <v>0</v>
      </c>
      <c r="AD27" s="19">
        <f t="shared" si="9"/>
        <v>58.039</v>
      </c>
      <c r="AE27" s="19">
        <f>SUM(AE24:AE26)</f>
        <v>140</v>
      </c>
      <c r="AF27" s="19">
        <f>SUM(AF24:AF26)</f>
        <v>31.81818181818182</v>
      </c>
      <c r="AG27" s="19">
        <f>SUM(AG24:AG26)</f>
        <v>26.22081818181818</v>
      </c>
      <c r="AH27" s="52">
        <f t="shared" si="7"/>
        <v>1.8240828571428571</v>
      </c>
    </row>
    <row r="28" spans="2:34" ht="12.75">
      <c r="B28" s="35" t="s">
        <v>21</v>
      </c>
      <c r="D28" s="21">
        <f>+D23+D27</f>
        <v>1010</v>
      </c>
      <c r="F28" s="21">
        <f>+F23+F27</f>
        <v>34.673</v>
      </c>
      <c r="G28" s="21">
        <f aca="true" t="shared" si="10" ref="G28:AD28">+G23+G27</f>
        <v>27.985999999999997</v>
      </c>
      <c r="H28" s="21">
        <f t="shared" si="10"/>
        <v>71.262</v>
      </c>
      <c r="I28" s="21">
        <f t="shared" si="10"/>
        <v>79.19999999999999</v>
      </c>
      <c r="J28" s="21">
        <f t="shared" si="10"/>
        <v>38.2</v>
      </c>
      <c r="K28" s="21">
        <f t="shared" si="10"/>
        <v>0</v>
      </c>
      <c r="L28" s="21">
        <f t="shared" si="10"/>
        <v>0</v>
      </c>
      <c r="M28" s="21">
        <f t="shared" si="10"/>
        <v>0</v>
      </c>
      <c r="N28" s="21">
        <f t="shared" si="10"/>
        <v>0</v>
      </c>
      <c r="O28" s="21">
        <f t="shared" si="10"/>
        <v>0</v>
      </c>
      <c r="P28" s="21">
        <f t="shared" si="10"/>
        <v>0</v>
      </c>
      <c r="Q28" s="21">
        <f t="shared" si="10"/>
        <v>0</v>
      </c>
      <c r="R28" s="21">
        <f t="shared" si="10"/>
        <v>0</v>
      </c>
      <c r="S28" s="21">
        <f t="shared" si="10"/>
        <v>0</v>
      </c>
      <c r="T28" s="21">
        <f t="shared" si="10"/>
        <v>0</v>
      </c>
      <c r="U28" s="21">
        <f t="shared" si="10"/>
        <v>0</v>
      </c>
      <c r="V28" s="21">
        <f t="shared" si="10"/>
        <v>0</v>
      </c>
      <c r="W28" s="21">
        <f t="shared" si="10"/>
        <v>0</v>
      </c>
      <c r="X28" s="21">
        <f t="shared" si="10"/>
        <v>0</v>
      </c>
      <c r="Y28" s="21">
        <f>+Y23+Y27</f>
        <v>0</v>
      </c>
      <c r="Z28" s="21">
        <f>+Z23+Z27</f>
        <v>0</v>
      </c>
      <c r="AA28" s="21">
        <f>+AA23+AA27</f>
        <v>0</v>
      </c>
      <c r="AB28" s="21">
        <f t="shared" si="10"/>
        <v>0</v>
      </c>
      <c r="AD28" s="21">
        <f t="shared" si="10"/>
        <v>251.32099999999997</v>
      </c>
      <c r="AE28" s="21">
        <f>+AE23+AE27</f>
        <v>1160</v>
      </c>
      <c r="AF28" s="21">
        <f>+AF23+AF27</f>
        <v>263.6363636363636</v>
      </c>
      <c r="AG28" s="21">
        <f>+AG23+AG27</f>
        <v>-12.31536363636365</v>
      </c>
      <c r="AH28" s="53">
        <f t="shared" si="7"/>
        <v>0.9532865517241379</v>
      </c>
    </row>
    <row r="29" spans="30:34" ht="12.75">
      <c r="AD29" s="33"/>
      <c r="AE29" s="33"/>
      <c r="AF29" s="33"/>
      <c r="AG29" s="33"/>
      <c r="AH29" s="54"/>
    </row>
    <row r="30" spans="1:34" ht="12.75">
      <c r="A30" s="68" t="s">
        <v>7</v>
      </c>
      <c r="B30" s="1" t="s">
        <v>9</v>
      </c>
      <c r="C30" s="3"/>
      <c r="D30" s="14">
        <f>D8+D19</f>
        <v>750</v>
      </c>
      <c r="E30" s="5"/>
      <c r="F30" s="14">
        <f aca="true" t="shared" si="11" ref="F30:AB30">F8+F19</f>
        <v>30</v>
      </c>
      <c r="G30" s="14">
        <f t="shared" si="11"/>
        <v>21.137999999999998</v>
      </c>
      <c r="H30" s="14">
        <f t="shared" si="11"/>
        <v>46.284</v>
      </c>
      <c r="I30" s="14">
        <f t="shared" si="11"/>
        <v>56.842</v>
      </c>
      <c r="J30" s="14">
        <f t="shared" si="11"/>
        <v>21.2</v>
      </c>
      <c r="K30" s="14">
        <f t="shared" si="11"/>
        <v>0</v>
      </c>
      <c r="L30" s="14">
        <f t="shared" si="11"/>
        <v>0</v>
      </c>
      <c r="M30" s="14">
        <f t="shared" si="11"/>
        <v>0</v>
      </c>
      <c r="N30" s="14">
        <f t="shared" si="11"/>
        <v>0</v>
      </c>
      <c r="O30" s="14">
        <f t="shared" si="11"/>
        <v>0</v>
      </c>
      <c r="P30" s="14">
        <f t="shared" si="11"/>
        <v>0</v>
      </c>
      <c r="Q30" s="14">
        <f t="shared" si="11"/>
        <v>0</v>
      </c>
      <c r="R30" s="14">
        <f t="shared" si="11"/>
        <v>0</v>
      </c>
      <c r="S30" s="14">
        <f t="shared" si="11"/>
        <v>0</v>
      </c>
      <c r="T30" s="14">
        <f t="shared" si="11"/>
        <v>0</v>
      </c>
      <c r="U30" s="14">
        <f t="shared" si="11"/>
        <v>0</v>
      </c>
      <c r="V30" s="14">
        <f t="shared" si="11"/>
        <v>0</v>
      </c>
      <c r="W30" s="14">
        <f t="shared" si="11"/>
        <v>0</v>
      </c>
      <c r="X30" s="14">
        <f t="shared" si="11"/>
        <v>0</v>
      </c>
      <c r="Y30" s="14">
        <f t="shared" si="11"/>
        <v>0</v>
      </c>
      <c r="Z30" s="14">
        <f t="shared" si="11"/>
        <v>0</v>
      </c>
      <c r="AA30" s="14">
        <f t="shared" si="11"/>
        <v>0</v>
      </c>
      <c r="AB30" s="14">
        <f t="shared" si="11"/>
        <v>0</v>
      </c>
      <c r="AD30" s="14">
        <f aca="true" t="shared" si="12" ref="AD30:AF33">AD8+AD19</f>
        <v>175.464</v>
      </c>
      <c r="AE30" s="14">
        <f t="shared" si="12"/>
        <v>900</v>
      </c>
      <c r="AF30" s="14">
        <f t="shared" si="12"/>
        <v>204.54545454545456</v>
      </c>
      <c r="AG30" s="14">
        <f>AD30-AF30</f>
        <v>-29.081454545454562</v>
      </c>
      <c r="AH30" s="55">
        <f>IF(AF30&lt;&gt;0,AD30/AF30,0)</f>
        <v>0.8578239999999999</v>
      </c>
    </row>
    <row r="31" spans="1:34" ht="12.75">
      <c r="A31" s="69"/>
      <c r="B31" s="2" t="s">
        <v>10</v>
      </c>
      <c r="C31" s="3"/>
      <c r="D31" s="16">
        <f>D9+D20</f>
        <v>60</v>
      </c>
      <c r="E31" s="5"/>
      <c r="F31" s="16">
        <f aca="true" t="shared" si="13" ref="F31:AB31">F9+F20</f>
        <v>4</v>
      </c>
      <c r="G31" s="16">
        <f t="shared" si="13"/>
        <v>2</v>
      </c>
      <c r="H31" s="16">
        <f t="shared" si="13"/>
        <v>2.643</v>
      </c>
      <c r="I31" s="16">
        <f t="shared" si="13"/>
        <v>2</v>
      </c>
      <c r="J31" s="16">
        <f t="shared" si="13"/>
        <v>4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16">
        <f t="shared" si="13"/>
        <v>0</v>
      </c>
      <c r="R31" s="16">
        <f t="shared" si="13"/>
        <v>0</v>
      </c>
      <c r="S31" s="16">
        <f t="shared" si="13"/>
        <v>0</v>
      </c>
      <c r="T31" s="16">
        <f t="shared" si="13"/>
        <v>0</v>
      </c>
      <c r="U31" s="16">
        <f t="shared" si="13"/>
        <v>0</v>
      </c>
      <c r="V31" s="16">
        <f t="shared" si="13"/>
        <v>0</v>
      </c>
      <c r="W31" s="16">
        <f t="shared" si="13"/>
        <v>0</v>
      </c>
      <c r="X31" s="16">
        <f t="shared" si="13"/>
        <v>0</v>
      </c>
      <c r="Y31" s="16">
        <f t="shared" si="13"/>
        <v>0</v>
      </c>
      <c r="Z31" s="16">
        <f t="shared" si="13"/>
        <v>0</v>
      </c>
      <c r="AA31" s="16">
        <f t="shared" si="13"/>
        <v>0</v>
      </c>
      <c r="AB31" s="16">
        <f t="shared" si="13"/>
        <v>0</v>
      </c>
      <c r="AD31" s="16">
        <f t="shared" si="12"/>
        <v>14.643</v>
      </c>
      <c r="AE31" s="16">
        <f t="shared" si="12"/>
        <v>70</v>
      </c>
      <c r="AF31" s="16">
        <f t="shared" si="12"/>
        <v>15.90909090909091</v>
      </c>
      <c r="AG31" s="16">
        <f>AD31-AF31</f>
        <v>-1.2660909090909094</v>
      </c>
      <c r="AH31" s="51">
        <f>IF(AF31&lt;&gt;0,AD31/AF31,0)</f>
        <v>0.9204171428571428</v>
      </c>
    </row>
    <row r="32" spans="1:34" ht="12.75">
      <c r="A32" s="69"/>
      <c r="B32" s="2" t="s">
        <v>11</v>
      </c>
      <c r="C32" s="3"/>
      <c r="D32" s="16">
        <f>D10+D21</f>
        <v>1200</v>
      </c>
      <c r="E32" s="5"/>
      <c r="F32" s="16">
        <f aca="true" t="shared" si="14" ref="F32:AB32">F10+F21</f>
        <v>44.899</v>
      </c>
      <c r="G32" s="16">
        <f t="shared" si="14"/>
        <v>46.926</v>
      </c>
      <c r="H32" s="16">
        <f t="shared" si="14"/>
        <v>38.923</v>
      </c>
      <c r="I32" s="16">
        <f t="shared" si="14"/>
        <v>35.298</v>
      </c>
      <c r="J32" s="16">
        <f t="shared" si="14"/>
        <v>55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16">
        <f t="shared" si="14"/>
        <v>0</v>
      </c>
      <c r="R32" s="16">
        <f t="shared" si="14"/>
        <v>0</v>
      </c>
      <c r="S32" s="16">
        <f t="shared" si="14"/>
        <v>0</v>
      </c>
      <c r="T32" s="16">
        <f t="shared" si="14"/>
        <v>0</v>
      </c>
      <c r="U32" s="16">
        <f t="shared" si="14"/>
        <v>0</v>
      </c>
      <c r="V32" s="16">
        <f t="shared" si="14"/>
        <v>0</v>
      </c>
      <c r="W32" s="16">
        <f t="shared" si="14"/>
        <v>0</v>
      </c>
      <c r="X32" s="16">
        <f t="shared" si="14"/>
        <v>0</v>
      </c>
      <c r="Y32" s="16">
        <f t="shared" si="14"/>
        <v>0</v>
      </c>
      <c r="Z32" s="16">
        <f t="shared" si="14"/>
        <v>0</v>
      </c>
      <c r="AA32" s="16">
        <f t="shared" si="14"/>
        <v>0</v>
      </c>
      <c r="AB32" s="16">
        <f t="shared" si="14"/>
        <v>0</v>
      </c>
      <c r="AD32" s="16">
        <f t="shared" si="12"/>
        <v>221.046</v>
      </c>
      <c r="AE32" s="16">
        <f t="shared" si="12"/>
        <v>1500</v>
      </c>
      <c r="AF32" s="16">
        <f t="shared" si="12"/>
        <v>340.9090909090909</v>
      </c>
      <c r="AG32" s="16">
        <f>AD32-AF32</f>
        <v>-119.86309090909089</v>
      </c>
      <c r="AH32" s="51">
        <f>IF(AF32&lt;&gt;0,AD32/AF32,0)</f>
        <v>0.6484016</v>
      </c>
    </row>
    <row r="33" spans="1:34" ht="12.75">
      <c r="A33" s="69"/>
      <c r="B33" s="2" t="s">
        <v>12</v>
      </c>
      <c r="C33" s="3"/>
      <c r="D33" s="16">
        <f>D11+D22</f>
        <v>180</v>
      </c>
      <c r="E33" s="5"/>
      <c r="F33" s="16">
        <f aca="true" t="shared" si="15" ref="F33:AB33">F11+F22</f>
        <v>13.475</v>
      </c>
      <c r="G33" s="16">
        <f t="shared" si="15"/>
        <v>18.636</v>
      </c>
      <c r="H33" s="16">
        <f t="shared" si="15"/>
        <v>12.511</v>
      </c>
      <c r="I33" s="16">
        <f t="shared" si="15"/>
        <v>16.506999999999998</v>
      </c>
      <c r="J33" s="16">
        <f t="shared" si="15"/>
        <v>14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16">
        <f t="shared" si="15"/>
        <v>0</v>
      </c>
      <c r="R33" s="16">
        <f t="shared" si="15"/>
        <v>0</v>
      </c>
      <c r="S33" s="16">
        <f t="shared" si="15"/>
        <v>0</v>
      </c>
      <c r="T33" s="16">
        <f t="shared" si="15"/>
        <v>0</v>
      </c>
      <c r="U33" s="16">
        <f t="shared" si="15"/>
        <v>0</v>
      </c>
      <c r="V33" s="16">
        <f t="shared" si="15"/>
        <v>0</v>
      </c>
      <c r="W33" s="16">
        <f t="shared" si="15"/>
        <v>0</v>
      </c>
      <c r="X33" s="16">
        <f t="shared" si="15"/>
        <v>0</v>
      </c>
      <c r="Y33" s="16">
        <f t="shared" si="15"/>
        <v>0</v>
      </c>
      <c r="Z33" s="16">
        <f t="shared" si="15"/>
        <v>0</v>
      </c>
      <c r="AA33" s="16">
        <f t="shared" si="15"/>
        <v>0</v>
      </c>
      <c r="AB33" s="16">
        <f t="shared" si="15"/>
        <v>0</v>
      </c>
      <c r="AD33" s="16">
        <f t="shared" si="12"/>
        <v>75.12899999999999</v>
      </c>
      <c r="AE33" s="16">
        <f t="shared" si="12"/>
        <v>250</v>
      </c>
      <c r="AF33" s="16">
        <f t="shared" si="12"/>
        <v>56.81818181818183</v>
      </c>
      <c r="AG33" s="16">
        <f>AD33-AF33</f>
        <v>18.310818181818163</v>
      </c>
      <c r="AH33" s="51">
        <f>IF(AF33&lt;&gt;0,AD33/AF33,0)</f>
        <v>1.3222703999999996</v>
      </c>
    </row>
    <row r="34" spans="1:34" ht="12.75">
      <c r="A34" s="69"/>
      <c r="B34" s="12" t="s">
        <v>16</v>
      </c>
      <c r="C34" s="3"/>
      <c r="D34" s="17">
        <f aca="true" t="shared" si="16" ref="D34:AB34">SUM(D30:D33)</f>
        <v>2190</v>
      </c>
      <c r="E34" s="5"/>
      <c r="F34" s="17">
        <f>SUM(F30:F33)</f>
        <v>92.374</v>
      </c>
      <c r="G34" s="17">
        <f t="shared" si="16"/>
        <v>88.69999999999999</v>
      </c>
      <c r="H34" s="17">
        <f t="shared" si="16"/>
        <v>100.36099999999999</v>
      </c>
      <c r="I34" s="17">
        <f t="shared" si="16"/>
        <v>110.64699999999999</v>
      </c>
      <c r="J34" s="17">
        <f t="shared" si="16"/>
        <v>94.2</v>
      </c>
      <c r="K34" s="17">
        <f t="shared" si="16"/>
        <v>0</v>
      </c>
      <c r="L34" s="17">
        <f t="shared" si="16"/>
        <v>0</v>
      </c>
      <c r="M34" s="17">
        <f t="shared" si="16"/>
        <v>0</v>
      </c>
      <c r="N34" s="17">
        <f t="shared" si="16"/>
        <v>0</v>
      </c>
      <c r="O34" s="17">
        <f t="shared" si="16"/>
        <v>0</v>
      </c>
      <c r="P34" s="17">
        <f t="shared" si="16"/>
        <v>0</v>
      </c>
      <c r="Q34" s="17">
        <f t="shared" si="16"/>
        <v>0</v>
      </c>
      <c r="R34" s="17">
        <f t="shared" si="16"/>
        <v>0</v>
      </c>
      <c r="S34" s="17">
        <f t="shared" si="16"/>
        <v>0</v>
      </c>
      <c r="T34" s="17">
        <f t="shared" si="16"/>
        <v>0</v>
      </c>
      <c r="U34" s="17">
        <f t="shared" si="16"/>
        <v>0</v>
      </c>
      <c r="V34" s="17">
        <f t="shared" si="16"/>
        <v>0</v>
      </c>
      <c r="W34" s="17">
        <f t="shared" si="16"/>
        <v>0</v>
      </c>
      <c r="X34" s="17">
        <f t="shared" si="16"/>
        <v>0</v>
      </c>
      <c r="Y34" s="17">
        <f>SUM(Y30:Y33)</f>
        <v>0</v>
      </c>
      <c r="Z34" s="17">
        <f>SUM(Z30:Z33)</f>
        <v>0</v>
      </c>
      <c r="AA34" s="17">
        <f>SUM(AA30:AA33)</f>
        <v>0</v>
      </c>
      <c r="AB34" s="17">
        <f t="shared" si="16"/>
        <v>0</v>
      </c>
      <c r="AD34" s="17">
        <f>SUM(AD30:AD33)</f>
        <v>486.28200000000004</v>
      </c>
      <c r="AE34" s="17">
        <f>SUM(AE30:AE33)</f>
        <v>2720</v>
      </c>
      <c r="AF34" s="17">
        <f>SUM(AF30:AF33)</f>
        <v>618.1818181818182</v>
      </c>
      <c r="AG34" s="17">
        <f>SUM(AG30:AG33)</f>
        <v>-131.8998181818182</v>
      </c>
      <c r="AH34" s="50">
        <f>IF(AF34&lt;&gt;0,AD34/AF34,0)</f>
        <v>0.7866326470588235</v>
      </c>
    </row>
    <row r="35" spans="1:34" ht="12.75">
      <c r="A35" s="69"/>
      <c r="B35" s="2" t="s">
        <v>13</v>
      </c>
      <c r="C35" s="3"/>
      <c r="D35" s="16">
        <f>D13+D24</f>
        <v>920</v>
      </c>
      <c r="E35" s="5"/>
      <c r="F35" s="16">
        <f aca="true" t="shared" si="17" ref="F35:AB35">F13+F24</f>
        <v>29</v>
      </c>
      <c r="G35" s="16">
        <f t="shared" si="17"/>
        <v>32</v>
      </c>
      <c r="H35" s="16">
        <f t="shared" si="17"/>
        <v>31.099</v>
      </c>
      <c r="I35" s="16">
        <f t="shared" si="17"/>
        <v>35</v>
      </c>
      <c r="J35" s="16">
        <f t="shared" si="17"/>
        <v>33</v>
      </c>
      <c r="K35" s="16">
        <f t="shared" si="17"/>
        <v>0</v>
      </c>
      <c r="L35" s="16">
        <f t="shared" si="17"/>
        <v>0</v>
      </c>
      <c r="M35" s="16">
        <f t="shared" si="17"/>
        <v>0</v>
      </c>
      <c r="N35" s="16">
        <f t="shared" si="17"/>
        <v>0</v>
      </c>
      <c r="O35" s="16">
        <f t="shared" si="17"/>
        <v>0</v>
      </c>
      <c r="P35" s="16">
        <f t="shared" si="17"/>
        <v>0</v>
      </c>
      <c r="Q35" s="16">
        <f t="shared" si="17"/>
        <v>0</v>
      </c>
      <c r="R35" s="16">
        <f t="shared" si="17"/>
        <v>0</v>
      </c>
      <c r="S35" s="16">
        <f t="shared" si="17"/>
        <v>0</v>
      </c>
      <c r="T35" s="16">
        <f t="shared" si="17"/>
        <v>0</v>
      </c>
      <c r="U35" s="16">
        <f t="shared" si="17"/>
        <v>0</v>
      </c>
      <c r="V35" s="16">
        <f t="shared" si="17"/>
        <v>0</v>
      </c>
      <c r="W35" s="16">
        <f t="shared" si="17"/>
        <v>0</v>
      </c>
      <c r="X35" s="16">
        <f t="shared" si="17"/>
        <v>0</v>
      </c>
      <c r="Y35" s="16">
        <f t="shared" si="17"/>
        <v>0</v>
      </c>
      <c r="Z35" s="16">
        <f t="shared" si="17"/>
        <v>0</v>
      </c>
      <c r="AA35" s="16">
        <f t="shared" si="17"/>
        <v>0</v>
      </c>
      <c r="AB35" s="16">
        <f t="shared" si="17"/>
        <v>0</v>
      </c>
      <c r="AD35" s="16">
        <f aca="true" t="shared" si="18" ref="AD35:AF37">AD13+AD24</f>
        <v>160.099</v>
      </c>
      <c r="AE35" s="16">
        <f t="shared" si="18"/>
        <v>1020</v>
      </c>
      <c r="AF35" s="16">
        <f t="shared" si="18"/>
        <v>231.81818181818178</v>
      </c>
      <c r="AG35" s="16">
        <f>AD35-AF35</f>
        <v>-71.7191818181818</v>
      </c>
      <c r="AH35" s="51">
        <f aca="true" t="shared" si="19" ref="AH35:AH50">IF(AF35&lt;&gt;0,AD35/AF35,0)</f>
        <v>0.690623137254902</v>
      </c>
    </row>
    <row r="36" spans="1:34" ht="12.75">
      <c r="A36" s="69"/>
      <c r="B36" s="2" t="s">
        <v>14</v>
      </c>
      <c r="C36" s="3"/>
      <c r="D36" s="16">
        <f>D14+D25</f>
        <v>120</v>
      </c>
      <c r="E36" s="5"/>
      <c r="F36" s="16">
        <f aca="true" t="shared" si="20" ref="F36:AB36">F14+F25</f>
        <v>5</v>
      </c>
      <c r="G36" s="16">
        <f t="shared" si="20"/>
        <v>6.134</v>
      </c>
      <c r="H36" s="16">
        <f t="shared" si="20"/>
        <v>5.305</v>
      </c>
      <c r="I36" s="16">
        <f t="shared" si="20"/>
        <v>11.833</v>
      </c>
      <c r="J36" s="16">
        <f t="shared" si="20"/>
        <v>8</v>
      </c>
      <c r="K36" s="16">
        <f t="shared" si="20"/>
        <v>0</v>
      </c>
      <c r="L36" s="16">
        <f t="shared" si="20"/>
        <v>0</v>
      </c>
      <c r="M36" s="16">
        <f t="shared" si="20"/>
        <v>0</v>
      </c>
      <c r="N36" s="16">
        <f t="shared" si="20"/>
        <v>0</v>
      </c>
      <c r="O36" s="16">
        <f t="shared" si="20"/>
        <v>0</v>
      </c>
      <c r="P36" s="16">
        <f t="shared" si="20"/>
        <v>0</v>
      </c>
      <c r="Q36" s="16">
        <f t="shared" si="20"/>
        <v>0</v>
      </c>
      <c r="R36" s="16">
        <f t="shared" si="20"/>
        <v>0</v>
      </c>
      <c r="S36" s="16">
        <f t="shared" si="20"/>
        <v>0</v>
      </c>
      <c r="T36" s="16">
        <f t="shared" si="20"/>
        <v>0</v>
      </c>
      <c r="U36" s="16">
        <f t="shared" si="20"/>
        <v>0</v>
      </c>
      <c r="V36" s="16">
        <f t="shared" si="20"/>
        <v>0</v>
      </c>
      <c r="W36" s="16">
        <f t="shared" si="20"/>
        <v>0</v>
      </c>
      <c r="X36" s="16">
        <f t="shared" si="20"/>
        <v>0</v>
      </c>
      <c r="Y36" s="16">
        <f t="shared" si="20"/>
        <v>0</v>
      </c>
      <c r="Z36" s="16">
        <f t="shared" si="20"/>
        <v>0</v>
      </c>
      <c r="AA36" s="16">
        <f t="shared" si="20"/>
        <v>0</v>
      </c>
      <c r="AB36" s="16">
        <f t="shared" si="20"/>
        <v>0</v>
      </c>
      <c r="AD36" s="16">
        <f t="shared" si="18"/>
        <v>36.272</v>
      </c>
      <c r="AE36" s="16">
        <f t="shared" si="18"/>
        <v>120</v>
      </c>
      <c r="AF36" s="16">
        <f t="shared" si="18"/>
        <v>27.272727272727273</v>
      </c>
      <c r="AG36" s="16">
        <f>AD36-AF36</f>
        <v>8.999272727272725</v>
      </c>
      <c r="AH36" s="51">
        <f t="shared" si="19"/>
        <v>1.3299733333333332</v>
      </c>
    </row>
    <row r="37" spans="1:34" ht="12.75">
      <c r="A37" s="69"/>
      <c r="B37" s="2" t="s">
        <v>15</v>
      </c>
      <c r="C37" s="3"/>
      <c r="D37" s="16">
        <f>D15+D26</f>
        <v>1130</v>
      </c>
      <c r="E37" s="5"/>
      <c r="F37" s="16">
        <f aca="true" t="shared" si="21" ref="F37:AB37">F15+F26</f>
        <v>53.299</v>
      </c>
      <c r="G37" s="16">
        <f t="shared" si="21"/>
        <v>61.152</v>
      </c>
      <c r="H37" s="16">
        <f t="shared" si="21"/>
        <v>51.497</v>
      </c>
      <c r="I37" s="16">
        <f t="shared" si="21"/>
        <v>101.72</v>
      </c>
      <c r="J37" s="16">
        <f t="shared" si="21"/>
        <v>80</v>
      </c>
      <c r="K37" s="16">
        <f t="shared" si="21"/>
        <v>0</v>
      </c>
      <c r="L37" s="16">
        <f t="shared" si="21"/>
        <v>0</v>
      </c>
      <c r="M37" s="16">
        <f t="shared" si="21"/>
        <v>0</v>
      </c>
      <c r="N37" s="16">
        <f t="shared" si="21"/>
        <v>0</v>
      </c>
      <c r="O37" s="16">
        <f t="shared" si="21"/>
        <v>0</v>
      </c>
      <c r="P37" s="16">
        <f t="shared" si="21"/>
        <v>0</v>
      </c>
      <c r="Q37" s="16">
        <f t="shared" si="21"/>
        <v>0</v>
      </c>
      <c r="R37" s="16">
        <f t="shared" si="21"/>
        <v>0</v>
      </c>
      <c r="S37" s="16">
        <f t="shared" si="21"/>
        <v>0</v>
      </c>
      <c r="T37" s="16">
        <f t="shared" si="21"/>
        <v>0</v>
      </c>
      <c r="U37" s="16">
        <f t="shared" si="21"/>
        <v>0</v>
      </c>
      <c r="V37" s="16">
        <f t="shared" si="21"/>
        <v>0</v>
      </c>
      <c r="W37" s="16">
        <f t="shared" si="21"/>
        <v>0</v>
      </c>
      <c r="X37" s="16">
        <f t="shared" si="21"/>
        <v>0</v>
      </c>
      <c r="Y37" s="16">
        <f t="shared" si="21"/>
        <v>0</v>
      </c>
      <c r="Z37" s="16">
        <f t="shared" si="21"/>
        <v>0</v>
      </c>
      <c r="AA37" s="16">
        <f t="shared" si="21"/>
        <v>0</v>
      </c>
      <c r="AB37" s="16">
        <f t="shared" si="21"/>
        <v>0</v>
      </c>
      <c r="AD37" s="16">
        <f t="shared" si="18"/>
        <v>347.668</v>
      </c>
      <c r="AE37" s="16">
        <f t="shared" si="18"/>
        <v>900</v>
      </c>
      <c r="AF37" s="16">
        <f t="shared" si="18"/>
        <v>204.54545454545456</v>
      </c>
      <c r="AG37" s="16">
        <f>AD37-AF37</f>
        <v>143.12254545454545</v>
      </c>
      <c r="AH37" s="51">
        <f t="shared" si="19"/>
        <v>1.6997102222222222</v>
      </c>
    </row>
    <row r="38" spans="1:34" ht="12.75">
      <c r="A38" s="70"/>
      <c r="B38" s="13" t="s">
        <v>17</v>
      </c>
      <c r="C38" s="3"/>
      <c r="D38" s="19">
        <f aca="true" t="shared" si="22" ref="D38:AB38">SUM(D35:D37)</f>
        <v>2170</v>
      </c>
      <c r="E38" s="5"/>
      <c r="F38" s="19">
        <f t="shared" si="22"/>
        <v>87.299</v>
      </c>
      <c r="G38" s="19">
        <f t="shared" si="22"/>
        <v>99.286</v>
      </c>
      <c r="H38" s="19">
        <f t="shared" si="22"/>
        <v>87.901</v>
      </c>
      <c r="I38" s="19">
        <f t="shared" si="22"/>
        <v>148.553</v>
      </c>
      <c r="J38" s="19">
        <f t="shared" si="22"/>
        <v>121</v>
      </c>
      <c r="K38" s="19">
        <f t="shared" si="22"/>
        <v>0</v>
      </c>
      <c r="L38" s="19">
        <f t="shared" si="22"/>
        <v>0</v>
      </c>
      <c r="M38" s="19">
        <f t="shared" si="22"/>
        <v>0</v>
      </c>
      <c r="N38" s="19">
        <f t="shared" si="22"/>
        <v>0</v>
      </c>
      <c r="O38" s="19">
        <f t="shared" si="22"/>
        <v>0</v>
      </c>
      <c r="P38" s="19">
        <f t="shared" si="22"/>
        <v>0</v>
      </c>
      <c r="Q38" s="19">
        <f t="shared" si="22"/>
        <v>0</v>
      </c>
      <c r="R38" s="19">
        <f t="shared" si="22"/>
        <v>0</v>
      </c>
      <c r="S38" s="19">
        <f t="shared" si="22"/>
        <v>0</v>
      </c>
      <c r="T38" s="19">
        <f t="shared" si="22"/>
        <v>0</v>
      </c>
      <c r="U38" s="19">
        <f t="shared" si="22"/>
        <v>0</v>
      </c>
      <c r="V38" s="19">
        <f t="shared" si="22"/>
        <v>0</v>
      </c>
      <c r="W38" s="19">
        <f t="shared" si="22"/>
        <v>0</v>
      </c>
      <c r="X38" s="19">
        <f t="shared" si="22"/>
        <v>0</v>
      </c>
      <c r="Y38" s="19">
        <f>SUM(Y35:Y37)</f>
        <v>0</v>
      </c>
      <c r="Z38" s="19">
        <f>SUM(Z35:Z37)</f>
        <v>0</v>
      </c>
      <c r="AA38" s="19">
        <f>SUM(AA35:AA37)</f>
        <v>0</v>
      </c>
      <c r="AB38" s="19">
        <f t="shared" si="22"/>
        <v>0</v>
      </c>
      <c r="AD38" s="19">
        <f>SUM(AD35:AD37)</f>
        <v>544.039</v>
      </c>
      <c r="AE38" s="19">
        <f>SUM(AE35:AE37)</f>
        <v>2040</v>
      </c>
      <c r="AF38" s="19">
        <f>SUM(AF35:AF37)</f>
        <v>463.6363636363636</v>
      </c>
      <c r="AG38" s="19">
        <f>SUM(AG35:AG37)</f>
        <v>80.40263636363638</v>
      </c>
      <c r="AH38" s="52">
        <f t="shared" si="19"/>
        <v>1.173417450980392</v>
      </c>
    </row>
    <row r="39" spans="2:34" ht="12.75">
      <c r="B39" s="35" t="s">
        <v>21</v>
      </c>
      <c r="D39" s="19">
        <f>+D34+D38</f>
        <v>4360</v>
      </c>
      <c r="F39" s="19">
        <f>+F34+F38</f>
        <v>179.673</v>
      </c>
      <c r="G39" s="19">
        <f aca="true" t="shared" si="23" ref="G39:AB39">+G34+G38</f>
        <v>187.986</v>
      </c>
      <c r="H39" s="19">
        <f t="shared" si="23"/>
        <v>188.262</v>
      </c>
      <c r="I39" s="19">
        <f t="shared" si="23"/>
        <v>259.2</v>
      </c>
      <c r="J39" s="19">
        <f t="shared" si="23"/>
        <v>215.2</v>
      </c>
      <c r="K39" s="19">
        <f t="shared" si="23"/>
        <v>0</v>
      </c>
      <c r="L39" s="19">
        <f t="shared" si="23"/>
        <v>0</v>
      </c>
      <c r="M39" s="19">
        <f t="shared" si="23"/>
        <v>0</v>
      </c>
      <c r="N39" s="19">
        <f t="shared" si="23"/>
        <v>0</v>
      </c>
      <c r="O39" s="19">
        <f t="shared" si="23"/>
        <v>0</v>
      </c>
      <c r="P39" s="19">
        <f t="shared" si="23"/>
        <v>0</v>
      </c>
      <c r="Q39" s="19">
        <f t="shared" si="23"/>
        <v>0</v>
      </c>
      <c r="R39" s="19">
        <f t="shared" si="23"/>
        <v>0</v>
      </c>
      <c r="S39" s="19">
        <f t="shared" si="23"/>
        <v>0</v>
      </c>
      <c r="T39" s="19">
        <f t="shared" si="23"/>
        <v>0</v>
      </c>
      <c r="U39" s="19">
        <f t="shared" si="23"/>
        <v>0</v>
      </c>
      <c r="V39" s="19">
        <f t="shared" si="23"/>
        <v>0</v>
      </c>
      <c r="W39" s="19">
        <f t="shared" si="23"/>
        <v>0</v>
      </c>
      <c r="X39" s="19">
        <f t="shared" si="23"/>
        <v>0</v>
      </c>
      <c r="Y39" s="19">
        <f>+Y34+Y38</f>
        <v>0</v>
      </c>
      <c r="Z39" s="19">
        <f>+Z34+Z38</f>
        <v>0</v>
      </c>
      <c r="AA39" s="19">
        <f>+AA34+AA38</f>
        <v>0</v>
      </c>
      <c r="AB39" s="19">
        <f t="shared" si="23"/>
        <v>0</v>
      </c>
      <c r="AD39" s="19">
        <f>+AD34+AD38</f>
        <v>1030.321</v>
      </c>
      <c r="AE39" s="19">
        <f>+AE34+AE38</f>
        <v>4760</v>
      </c>
      <c r="AF39" s="19">
        <f>+AF34+AF38</f>
        <v>1081.818181818182</v>
      </c>
      <c r="AG39" s="19">
        <f>+AG34+AG38</f>
        <v>-51.49718181818183</v>
      </c>
      <c r="AH39" s="52">
        <f t="shared" si="19"/>
        <v>0.9523975630252098</v>
      </c>
    </row>
    <row r="40" spans="30:34" ht="12.75">
      <c r="AD40" s="33"/>
      <c r="AE40" s="33"/>
      <c r="AF40" s="33"/>
      <c r="AG40" s="33"/>
      <c r="AH40" s="54"/>
    </row>
    <row r="41" spans="1:34" ht="12.75">
      <c r="A41" s="68" t="s">
        <v>5</v>
      </c>
      <c r="B41" s="1" t="s">
        <v>9</v>
      </c>
      <c r="C41" s="3"/>
      <c r="D41" s="27">
        <v>950</v>
      </c>
      <c r="E41" s="5"/>
      <c r="F41" s="14">
        <f>IF(F52&gt;0,-D52+F30+F52,0)</f>
        <v>35</v>
      </c>
      <c r="G41" s="14">
        <f aca="true" t="shared" si="24" ref="G41:X41">IF(G52&gt;0,-F52+G30+G52,0)</f>
        <v>26.138000000000005</v>
      </c>
      <c r="H41" s="14">
        <f t="shared" si="24"/>
        <v>39.284</v>
      </c>
      <c r="I41" s="14">
        <f t="shared" si="24"/>
        <v>58.842</v>
      </c>
      <c r="J41" s="14">
        <f t="shared" si="24"/>
        <v>23.200000000000003</v>
      </c>
      <c r="K41" s="14">
        <f t="shared" si="24"/>
        <v>0</v>
      </c>
      <c r="L41" s="14">
        <f t="shared" si="24"/>
        <v>0</v>
      </c>
      <c r="M41" s="14">
        <f t="shared" si="24"/>
        <v>0</v>
      </c>
      <c r="N41" s="14">
        <f t="shared" si="24"/>
        <v>0</v>
      </c>
      <c r="O41" s="14">
        <f t="shared" si="24"/>
        <v>0</v>
      </c>
      <c r="P41" s="14">
        <f t="shared" si="24"/>
        <v>0</v>
      </c>
      <c r="Q41" s="14">
        <f t="shared" si="24"/>
        <v>0</v>
      </c>
      <c r="R41" s="14">
        <f t="shared" si="24"/>
        <v>0</v>
      </c>
      <c r="S41" s="14">
        <f t="shared" si="24"/>
        <v>0</v>
      </c>
      <c r="T41" s="14">
        <f t="shared" si="24"/>
        <v>0</v>
      </c>
      <c r="U41" s="14">
        <f t="shared" si="24"/>
        <v>0</v>
      </c>
      <c r="V41" s="14">
        <f t="shared" si="24"/>
        <v>0</v>
      </c>
      <c r="W41" s="14">
        <f t="shared" si="24"/>
        <v>0</v>
      </c>
      <c r="X41" s="14">
        <f t="shared" si="24"/>
        <v>0</v>
      </c>
      <c r="Y41" s="14">
        <f aca="true" t="shared" si="25" ref="Y41:AA44">IF(Y52&gt;0,-T52+Y30+Y52,0)</f>
        <v>0</v>
      </c>
      <c r="Z41" s="14">
        <f t="shared" si="25"/>
        <v>0</v>
      </c>
      <c r="AA41" s="14">
        <f t="shared" si="25"/>
        <v>0</v>
      </c>
      <c r="AB41" s="14">
        <f>IF(AB52&gt;0,-X52+AB30+AB52,0)</f>
        <v>0</v>
      </c>
      <c r="AC41" s="15"/>
      <c r="AD41" s="29">
        <f>SUM(F41:AB41)</f>
        <v>182.464</v>
      </c>
      <c r="AE41" s="40">
        <v>950</v>
      </c>
      <c r="AF41" s="42">
        <f>$AE41/$AE$6*$AF$6</f>
        <v>215.9090909090909</v>
      </c>
      <c r="AG41" s="42">
        <f>AD41-AF41</f>
        <v>-33.44509090909091</v>
      </c>
      <c r="AH41" s="48">
        <f t="shared" si="19"/>
        <v>0.8450964210526316</v>
      </c>
    </row>
    <row r="42" spans="1:34" ht="12.75">
      <c r="A42" s="69"/>
      <c r="B42" s="2" t="s">
        <v>10</v>
      </c>
      <c r="C42" s="3"/>
      <c r="D42" s="28">
        <v>70</v>
      </c>
      <c r="E42" s="5"/>
      <c r="F42" s="16">
        <f>IF(F53&gt;0,-D53+F31+F53,0)</f>
        <v>9</v>
      </c>
      <c r="G42" s="16">
        <f aca="true" t="shared" si="26" ref="G42:X42">IF(G53&gt;0,-F53+G31+G53,0)</f>
        <v>7</v>
      </c>
      <c r="H42" s="16">
        <f t="shared" si="26"/>
        <v>17.643</v>
      </c>
      <c r="I42" s="16">
        <f t="shared" si="26"/>
        <v>0</v>
      </c>
      <c r="J42" s="16">
        <f t="shared" si="26"/>
        <v>2</v>
      </c>
      <c r="K42" s="16">
        <f t="shared" si="26"/>
        <v>0</v>
      </c>
      <c r="L42" s="16">
        <f t="shared" si="26"/>
        <v>0</v>
      </c>
      <c r="M42" s="16">
        <f t="shared" si="26"/>
        <v>0</v>
      </c>
      <c r="N42" s="16">
        <f t="shared" si="26"/>
        <v>0</v>
      </c>
      <c r="O42" s="16">
        <f t="shared" si="26"/>
        <v>0</v>
      </c>
      <c r="P42" s="16">
        <f t="shared" si="26"/>
        <v>0</v>
      </c>
      <c r="Q42" s="16">
        <f t="shared" si="26"/>
        <v>0</v>
      </c>
      <c r="R42" s="16">
        <f t="shared" si="26"/>
        <v>0</v>
      </c>
      <c r="S42" s="16">
        <f t="shared" si="26"/>
        <v>0</v>
      </c>
      <c r="T42" s="16">
        <f t="shared" si="26"/>
        <v>0</v>
      </c>
      <c r="U42" s="16">
        <f t="shared" si="26"/>
        <v>0</v>
      </c>
      <c r="V42" s="16">
        <f t="shared" si="26"/>
        <v>0</v>
      </c>
      <c r="W42" s="16">
        <f t="shared" si="26"/>
        <v>0</v>
      </c>
      <c r="X42" s="16">
        <f t="shared" si="26"/>
        <v>0</v>
      </c>
      <c r="Y42" s="16">
        <f t="shared" si="25"/>
        <v>0</v>
      </c>
      <c r="Z42" s="16">
        <f t="shared" si="25"/>
        <v>0</v>
      </c>
      <c r="AA42" s="16">
        <f t="shared" si="25"/>
        <v>0</v>
      </c>
      <c r="AB42" s="16">
        <f>IF(AB53&gt;0,-X53+AB31+AB53,0)</f>
        <v>0</v>
      </c>
      <c r="AC42" s="15"/>
      <c r="AD42" s="30">
        <f>SUM(F42:AB42)</f>
        <v>35.643</v>
      </c>
      <c r="AE42" s="41">
        <v>100</v>
      </c>
      <c r="AF42" s="43">
        <f>$AE42/$AE$6*$AF$6</f>
        <v>22.72727272727273</v>
      </c>
      <c r="AG42" s="43">
        <f>AD42-AF42</f>
        <v>12.91572727272727</v>
      </c>
      <c r="AH42" s="49">
        <f t="shared" si="19"/>
        <v>1.5682919999999998</v>
      </c>
    </row>
    <row r="43" spans="1:34" ht="12.75">
      <c r="A43" s="69"/>
      <c r="B43" s="2" t="s">
        <v>11</v>
      </c>
      <c r="C43" s="3"/>
      <c r="D43" s="28">
        <v>1321</v>
      </c>
      <c r="E43" s="5"/>
      <c r="F43" s="16">
        <f>IF(F54&gt;0,-D54+F32+F54,0)</f>
        <v>41.899</v>
      </c>
      <c r="G43" s="16">
        <f aca="true" t="shared" si="27" ref="G43:X43">IF(G54&gt;0,-F54+G32+G54,0)</f>
        <v>27.925999999999988</v>
      </c>
      <c r="H43" s="16">
        <f t="shared" si="27"/>
        <v>53.923</v>
      </c>
      <c r="I43" s="16">
        <f t="shared" si="27"/>
        <v>41.298</v>
      </c>
      <c r="J43" s="16">
        <f t="shared" si="27"/>
        <v>32</v>
      </c>
      <c r="K43" s="16">
        <f t="shared" si="27"/>
        <v>0</v>
      </c>
      <c r="L43" s="16">
        <f t="shared" si="27"/>
        <v>0</v>
      </c>
      <c r="M43" s="16">
        <f t="shared" si="27"/>
        <v>0</v>
      </c>
      <c r="N43" s="16">
        <f t="shared" si="27"/>
        <v>0</v>
      </c>
      <c r="O43" s="16">
        <f t="shared" si="27"/>
        <v>0</v>
      </c>
      <c r="P43" s="16">
        <f t="shared" si="27"/>
        <v>0</v>
      </c>
      <c r="Q43" s="16">
        <f t="shared" si="27"/>
        <v>0</v>
      </c>
      <c r="R43" s="16">
        <f t="shared" si="27"/>
        <v>0</v>
      </c>
      <c r="S43" s="16">
        <f t="shared" si="27"/>
        <v>0</v>
      </c>
      <c r="T43" s="16">
        <f t="shared" si="27"/>
        <v>0</v>
      </c>
      <c r="U43" s="16">
        <f t="shared" si="27"/>
        <v>0</v>
      </c>
      <c r="V43" s="16">
        <f t="shared" si="27"/>
        <v>0</v>
      </c>
      <c r="W43" s="16">
        <f t="shared" si="27"/>
        <v>0</v>
      </c>
      <c r="X43" s="16">
        <f t="shared" si="27"/>
        <v>0</v>
      </c>
      <c r="Y43" s="16">
        <f t="shared" si="25"/>
        <v>0</v>
      </c>
      <c r="Z43" s="16">
        <f t="shared" si="25"/>
        <v>0</v>
      </c>
      <c r="AA43" s="16">
        <f t="shared" si="25"/>
        <v>0</v>
      </c>
      <c r="AB43" s="16">
        <f>IF(AB54&gt;0,-X54+AB32+AB54,0)</f>
        <v>0</v>
      </c>
      <c r="AC43" s="15"/>
      <c r="AD43" s="30">
        <f aca="true" t="shared" si="28" ref="AD43:AD48">SUM(F43:AB43)</f>
        <v>197.046</v>
      </c>
      <c r="AE43" s="41">
        <v>1200</v>
      </c>
      <c r="AF43" s="43">
        <f>$AE43/$AE$6*$AF$6</f>
        <v>272.72727272727275</v>
      </c>
      <c r="AG43" s="43">
        <f>AD43-AF43</f>
        <v>-75.68127272727276</v>
      </c>
      <c r="AH43" s="49">
        <f t="shared" si="19"/>
        <v>0.7225019999999999</v>
      </c>
    </row>
    <row r="44" spans="1:34" ht="12.75">
      <c r="A44" s="71"/>
      <c r="B44" s="2" t="s">
        <v>12</v>
      </c>
      <c r="C44" s="3"/>
      <c r="D44" s="28">
        <v>198</v>
      </c>
      <c r="E44" s="5"/>
      <c r="F44" s="16">
        <f>IF(F55&gt;0,-D55+F33+F55,0)</f>
        <v>16.474999999999994</v>
      </c>
      <c r="G44" s="16">
        <f aca="true" t="shared" si="29" ref="G44:X44">IF(G55&gt;0,-F55+G33+G55,0)</f>
        <v>30.635999999999996</v>
      </c>
      <c r="H44" s="16">
        <f t="shared" si="29"/>
        <v>0.5109999999999957</v>
      </c>
      <c r="I44" s="16">
        <f t="shared" si="29"/>
        <v>20.507000000000005</v>
      </c>
      <c r="J44" s="16">
        <f t="shared" si="29"/>
        <v>6</v>
      </c>
      <c r="K44" s="16">
        <f t="shared" si="29"/>
        <v>0</v>
      </c>
      <c r="L44" s="16">
        <f t="shared" si="29"/>
        <v>0</v>
      </c>
      <c r="M44" s="16">
        <f t="shared" si="29"/>
        <v>0</v>
      </c>
      <c r="N44" s="16">
        <f t="shared" si="29"/>
        <v>0</v>
      </c>
      <c r="O44" s="16">
        <f t="shared" si="29"/>
        <v>0</v>
      </c>
      <c r="P44" s="16">
        <f t="shared" si="29"/>
        <v>0</v>
      </c>
      <c r="Q44" s="16">
        <f t="shared" si="29"/>
        <v>0</v>
      </c>
      <c r="R44" s="16">
        <f t="shared" si="29"/>
        <v>0</v>
      </c>
      <c r="S44" s="16">
        <f t="shared" si="29"/>
        <v>0</v>
      </c>
      <c r="T44" s="16">
        <f t="shared" si="29"/>
        <v>0</v>
      </c>
      <c r="U44" s="16">
        <f t="shared" si="29"/>
        <v>0</v>
      </c>
      <c r="V44" s="16">
        <f t="shared" si="29"/>
        <v>0</v>
      </c>
      <c r="W44" s="16">
        <f t="shared" si="29"/>
        <v>0</v>
      </c>
      <c r="X44" s="16">
        <f t="shared" si="29"/>
        <v>0</v>
      </c>
      <c r="Y44" s="16">
        <f t="shared" si="25"/>
        <v>0</v>
      </c>
      <c r="Z44" s="16">
        <f t="shared" si="25"/>
        <v>0</v>
      </c>
      <c r="AA44" s="16">
        <f t="shared" si="25"/>
        <v>0</v>
      </c>
      <c r="AB44" s="16">
        <f>IF(AB55&gt;0,-X55+AB33+AB55,0)</f>
        <v>0</v>
      </c>
      <c r="AC44" s="15"/>
      <c r="AD44" s="30">
        <f t="shared" si="28"/>
        <v>74.12899999999999</v>
      </c>
      <c r="AE44" s="41">
        <v>200</v>
      </c>
      <c r="AF44" s="43">
        <f>$AE44/$AE$6*$AF$6</f>
        <v>45.45454545454546</v>
      </c>
      <c r="AG44" s="43">
        <f>AD44-AF44</f>
        <v>28.67445454545453</v>
      </c>
      <c r="AH44" s="49">
        <f t="shared" si="19"/>
        <v>1.6308379999999996</v>
      </c>
    </row>
    <row r="45" spans="1:34" ht="12.75">
      <c r="A45" s="71"/>
      <c r="B45" s="12" t="s">
        <v>16</v>
      </c>
      <c r="C45" s="3"/>
      <c r="D45" s="17">
        <f>SUM(D41:D44)</f>
        <v>2539</v>
      </c>
      <c r="E45" s="5"/>
      <c r="F45" s="17">
        <f aca="true" t="shared" si="30" ref="F45:AB45">SUM(F41:F44)</f>
        <v>102.374</v>
      </c>
      <c r="G45" s="17">
        <f t="shared" si="30"/>
        <v>91.69999999999999</v>
      </c>
      <c r="H45" s="17">
        <f t="shared" si="30"/>
        <v>111.36099999999999</v>
      </c>
      <c r="I45" s="17">
        <f t="shared" si="30"/>
        <v>120.647</v>
      </c>
      <c r="J45" s="17">
        <f t="shared" si="30"/>
        <v>63.2</v>
      </c>
      <c r="K45" s="17">
        <f t="shared" si="30"/>
        <v>0</v>
      </c>
      <c r="L45" s="17">
        <f t="shared" si="30"/>
        <v>0</v>
      </c>
      <c r="M45" s="17">
        <f t="shared" si="30"/>
        <v>0</v>
      </c>
      <c r="N45" s="17">
        <f t="shared" si="30"/>
        <v>0</v>
      </c>
      <c r="O45" s="17">
        <f t="shared" si="30"/>
        <v>0</v>
      </c>
      <c r="P45" s="17">
        <f t="shared" si="30"/>
        <v>0</v>
      </c>
      <c r="Q45" s="17">
        <f t="shared" si="30"/>
        <v>0</v>
      </c>
      <c r="R45" s="17">
        <f t="shared" si="30"/>
        <v>0</v>
      </c>
      <c r="S45" s="17">
        <f t="shared" si="30"/>
        <v>0</v>
      </c>
      <c r="T45" s="17">
        <f t="shared" si="30"/>
        <v>0</v>
      </c>
      <c r="U45" s="17">
        <f t="shared" si="30"/>
        <v>0</v>
      </c>
      <c r="V45" s="17">
        <f t="shared" si="30"/>
        <v>0</v>
      </c>
      <c r="W45" s="17">
        <f t="shared" si="30"/>
        <v>0</v>
      </c>
      <c r="X45" s="17">
        <f t="shared" si="30"/>
        <v>0</v>
      </c>
      <c r="Y45" s="17">
        <f>SUM(Y41:Y44)</f>
        <v>0</v>
      </c>
      <c r="Z45" s="17">
        <f>SUM(Z41:Z44)</f>
        <v>0</v>
      </c>
      <c r="AA45" s="17">
        <f>SUM(AA41:AA44)</f>
        <v>0</v>
      </c>
      <c r="AB45" s="17">
        <f t="shared" si="30"/>
        <v>0</v>
      </c>
      <c r="AC45" s="15"/>
      <c r="AD45" s="18">
        <f>SUM(AD41:AD44)</f>
        <v>489.28200000000004</v>
      </c>
      <c r="AE45" s="18">
        <f>SUM(AE41:AE44)</f>
        <v>2450</v>
      </c>
      <c r="AF45" s="45">
        <f>SUM(AF41:AF44)</f>
        <v>556.8181818181819</v>
      </c>
      <c r="AG45" s="45">
        <f>SUM(AG41:AG44)</f>
        <v>-67.53618181818186</v>
      </c>
      <c r="AH45" s="56">
        <f t="shared" si="19"/>
        <v>0.8787105306122449</v>
      </c>
    </row>
    <row r="46" spans="1:34" ht="12.75">
      <c r="A46" s="69"/>
      <c r="B46" s="2" t="s">
        <v>13</v>
      </c>
      <c r="C46" s="3"/>
      <c r="D46" s="28">
        <v>99</v>
      </c>
      <c r="E46" s="5"/>
      <c r="F46" s="16">
        <f>IF(F57&gt;0,-D57+F35+F57,0)</f>
        <v>31</v>
      </c>
      <c r="G46" s="16">
        <f aca="true" t="shared" si="31" ref="G46:X46">IF(G57&gt;0,-F57+G35+G57,0)</f>
        <v>37</v>
      </c>
      <c r="H46" s="16">
        <f t="shared" si="31"/>
        <v>33.099000000000004</v>
      </c>
      <c r="I46" s="16">
        <f t="shared" si="31"/>
        <v>29</v>
      </c>
      <c r="J46" s="16">
        <f t="shared" si="31"/>
        <v>30</v>
      </c>
      <c r="K46" s="16">
        <f t="shared" si="31"/>
        <v>0</v>
      </c>
      <c r="L46" s="16">
        <f t="shared" si="31"/>
        <v>0</v>
      </c>
      <c r="M46" s="16">
        <f t="shared" si="31"/>
        <v>0</v>
      </c>
      <c r="N46" s="16">
        <f t="shared" si="31"/>
        <v>0</v>
      </c>
      <c r="O46" s="16">
        <f t="shared" si="31"/>
        <v>0</v>
      </c>
      <c r="P46" s="16">
        <f t="shared" si="31"/>
        <v>0</v>
      </c>
      <c r="Q46" s="16">
        <f t="shared" si="31"/>
        <v>0</v>
      </c>
      <c r="R46" s="16">
        <f t="shared" si="31"/>
        <v>0</v>
      </c>
      <c r="S46" s="16">
        <f t="shared" si="31"/>
        <v>0</v>
      </c>
      <c r="T46" s="16">
        <f t="shared" si="31"/>
        <v>0</v>
      </c>
      <c r="U46" s="16">
        <f t="shared" si="31"/>
        <v>0</v>
      </c>
      <c r="V46" s="16">
        <f t="shared" si="31"/>
        <v>0</v>
      </c>
      <c r="W46" s="16">
        <f t="shared" si="31"/>
        <v>0</v>
      </c>
      <c r="X46" s="16">
        <f t="shared" si="31"/>
        <v>0</v>
      </c>
      <c r="Y46" s="16">
        <f aca="true" t="shared" si="32" ref="Y46:AA48">IF(Y57&gt;0,-T57+Y35+Y57,0)</f>
        <v>0</v>
      </c>
      <c r="Z46" s="16">
        <f t="shared" si="32"/>
        <v>0</v>
      </c>
      <c r="AA46" s="16">
        <f t="shared" si="32"/>
        <v>0</v>
      </c>
      <c r="AB46" s="16">
        <f>IF(AB57&gt;0,-X57+AB35+AB57,0)</f>
        <v>0</v>
      </c>
      <c r="AC46" s="15"/>
      <c r="AD46" s="30">
        <f t="shared" si="28"/>
        <v>160.099</v>
      </c>
      <c r="AE46" s="41">
        <v>100</v>
      </c>
      <c r="AF46" s="43">
        <f>$AE46/$AE$6*$AF$6</f>
        <v>22.72727272727273</v>
      </c>
      <c r="AG46" s="43">
        <f>AD46-AF46</f>
        <v>137.37172727272727</v>
      </c>
      <c r="AH46" s="49">
        <f t="shared" si="19"/>
        <v>7.044355999999999</v>
      </c>
    </row>
    <row r="47" spans="1:34" ht="12.75">
      <c r="A47" s="69"/>
      <c r="B47" s="2" t="s">
        <v>14</v>
      </c>
      <c r="C47" s="3"/>
      <c r="D47" s="28">
        <v>125</v>
      </c>
      <c r="E47" s="5"/>
      <c r="F47" s="16">
        <f>IF(F58&gt;0,-D58+F36+F58,0)</f>
        <v>0</v>
      </c>
      <c r="G47" s="16">
        <f aca="true" t="shared" si="33" ref="G47:X47">IF(G58&gt;0,-F58+G36+G58,0)</f>
        <v>1.1340000000000003</v>
      </c>
      <c r="H47" s="16">
        <f t="shared" si="33"/>
        <v>38.30500000000001</v>
      </c>
      <c r="I47" s="16">
        <f t="shared" si="33"/>
        <v>6.832999999999998</v>
      </c>
      <c r="J47" s="16">
        <f t="shared" si="33"/>
        <v>4</v>
      </c>
      <c r="K47" s="16">
        <f t="shared" si="33"/>
        <v>0</v>
      </c>
      <c r="L47" s="16">
        <f t="shared" si="33"/>
        <v>0</v>
      </c>
      <c r="M47" s="16">
        <f t="shared" si="33"/>
        <v>0</v>
      </c>
      <c r="N47" s="16">
        <f t="shared" si="33"/>
        <v>0</v>
      </c>
      <c r="O47" s="16">
        <f t="shared" si="33"/>
        <v>0</v>
      </c>
      <c r="P47" s="16">
        <f t="shared" si="33"/>
        <v>0</v>
      </c>
      <c r="Q47" s="16">
        <f t="shared" si="33"/>
        <v>0</v>
      </c>
      <c r="R47" s="16">
        <f t="shared" si="33"/>
        <v>0</v>
      </c>
      <c r="S47" s="16">
        <f t="shared" si="33"/>
        <v>0</v>
      </c>
      <c r="T47" s="16">
        <f t="shared" si="33"/>
        <v>0</v>
      </c>
      <c r="U47" s="16">
        <f t="shared" si="33"/>
        <v>0</v>
      </c>
      <c r="V47" s="16">
        <f t="shared" si="33"/>
        <v>0</v>
      </c>
      <c r="W47" s="16">
        <f t="shared" si="33"/>
        <v>0</v>
      </c>
      <c r="X47" s="16">
        <f t="shared" si="33"/>
        <v>0</v>
      </c>
      <c r="Y47" s="16">
        <f t="shared" si="32"/>
        <v>0</v>
      </c>
      <c r="Z47" s="16">
        <f t="shared" si="32"/>
        <v>0</v>
      </c>
      <c r="AA47" s="16">
        <f t="shared" si="32"/>
        <v>0</v>
      </c>
      <c r="AB47" s="16">
        <f>IF(AB58&gt;0,-X58+AB36+AB58,0)</f>
        <v>0</v>
      </c>
      <c r="AC47" s="15"/>
      <c r="AD47" s="30">
        <f t="shared" si="28"/>
        <v>50.272000000000006</v>
      </c>
      <c r="AE47" s="41">
        <v>100</v>
      </c>
      <c r="AF47" s="43">
        <f>$AE47/$AE$6*$AF$6</f>
        <v>22.72727272727273</v>
      </c>
      <c r="AG47" s="43">
        <f>AD47-AF47</f>
        <v>27.544727272727275</v>
      </c>
      <c r="AH47" s="49">
        <f t="shared" si="19"/>
        <v>2.211968</v>
      </c>
    </row>
    <row r="48" spans="1:34" ht="12.75">
      <c r="A48" s="69"/>
      <c r="B48" s="2" t="s">
        <v>15</v>
      </c>
      <c r="C48" s="3"/>
      <c r="D48" s="28">
        <v>1138</v>
      </c>
      <c r="E48" s="5"/>
      <c r="F48" s="16">
        <f>IF(F59&gt;0,-D59+F37+F59,0)</f>
        <v>58.29899999999998</v>
      </c>
      <c r="G48" s="16">
        <f aca="true" t="shared" si="34" ref="G48:X48">IF(G59&gt;0,-F59+G37+G59,0)</f>
        <v>55.15199999999999</v>
      </c>
      <c r="H48" s="16">
        <f t="shared" si="34"/>
        <v>61.497000000000014</v>
      </c>
      <c r="I48" s="16">
        <f t="shared" si="34"/>
        <v>81.72</v>
      </c>
      <c r="J48" s="16">
        <f t="shared" si="34"/>
        <v>96</v>
      </c>
      <c r="K48" s="16">
        <f t="shared" si="34"/>
        <v>0</v>
      </c>
      <c r="L48" s="16">
        <f t="shared" si="34"/>
        <v>0</v>
      </c>
      <c r="M48" s="16">
        <f t="shared" si="34"/>
        <v>0</v>
      </c>
      <c r="N48" s="16">
        <f t="shared" si="34"/>
        <v>0</v>
      </c>
      <c r="O48" s="16">
        <f t="shared" si="34"/>
        <v>0</v>
      </c>
      <c r="P48" s="16">
        <f t="shared" si="34"/>
        <v>0</v>
      </c>
      <c r="Q48" s="16">
        <f t="shared" si="34"/>
        <v>0</v>
      </c>
      <c r="R48" s="16">
        <f t="shared" si="34"/>
        <v>0</v>
      </c>
      <c r="S48" s="16">
        <f t="shared" si="34"/>
        <v>0</v>
      </c>
      <c r="T48" s="16">
        <f t="shared" si="34"/>
        <v>0</v>
      </c>
      <c r="U48" s="16">
        <f t="shared" si="34"/>
        <v>0</v>
      </c>
      <c r="V48" s="16">
        <f t="shared" si="34"/>
        <v>0</v>
      </c>
      <c r="W48" s="16">
        <f t="shared" si="34"/>
        <v>0</v>
      </c>
      <c r="X48" s="16">
        <f t="shared" si="34"/>
        <v>0</v>
      </c>
      <c r="Y48" s="16">
        <f t="shared" si="32"/>
        <v>0</v>
      </c>
      <c r="Z48" s="16">
        <f t="shared" si="32"/>
        <v>0</v>
      </c>
      <c r="AA48" s="16">
        <f t="shared" si="32"/>
        <v>0</v>
      </c>
      <c r="AB48" s="16">
        <f>IF(AB59&gt;0,-X59+AB37+AB59,0)</f>
        <v>0</v>
      </c>
      <c r="AC48" s="15"/>
      <c r="AD48" s="30">
        <f t="shared" si="28"/>
        <v>352.668</v>
      </c>
      <c r="AE48" s="41">
        <v>1000</v>
      </c>
      <c r="AF48" s="43">
        <f>$AE48/$AE$6*$AF$6</f>
        <v>227.27272727272725</v>
      </c>
      <c r="AG48" s="43">
        <f>AD48-AF48</f>
        <v>125.39527272727275</v>
      </c>
      <c r="AH48" s="49">
        <f t="shared" si="19"/>
        <v>1.5517392</v>
      </c>
    </row>
    <row r="49" spans="1:34" ht="12.75">
      <c r="A49" s="72"/>
      <c r="B49" s="13" t="s">
        <v>17</v>
      </c>
      <c r="C49" s="3"/>
      <c r="D49" s="19">
        <f>SUM(D46:D48)</f>
        <v>1362</v>
      </c>
      <c r="E49" s="5"/>
      <c r="F49" s="19">
        <f>SUM(F46:F48)</f>
        <v>89.29899999999998</v>
      </c>
      <c r="G49" s="19">
        <f aca="true" t="shared" si="35" ref="G49:AB49">SUM(G46:G48)</f>
        <v>93.28599999999999</v>
      </c>
      <c r="H49" s="19">
        <f t="shared" si="35"/>
        <v>132.901</v>
      </c>
      <c r="I49" s="19">
        <f t="shared" si="35"/>
        <v>117.553</v>
      </c>
      <c r="J49" s="19">
        <f t="shared" si="35"/>
        <v>130</v>
      </c>
      <c r="K49" s="19">
        <f t="shared" si="35"/>
        <v>0</v>
      </c>
      <c r="L49" s="19">
        <f t="shared" si="35"/>
        <v>0</v>
      </c>
      <c r="M49" s="19">
        <f t="shared" si="35"/>
        <v>0</v>
      </c>
      <c r="N49" s="19">
        <f t="shared" si="35"/>
        <v>0</v>
      </c>
      <c r="O49" s="19">
        <f t="shared" si="35"/>
        <v>0</v>
      </c>
      <c r="P49" s="19">
        <f t="shared" si="35"/>
        <v>0</v>
      </c>
      <c r="Q49" s="19">
        <f t="shared" si="35"/>
        <v>0</v>
      </c>
      <c r="R49" s="19">
        <f t="shared" si="35"/>
        <v>0</v>
      </c>
      <c r="S49" s="19">
        <f t="shared" si="35"/>
        <v>0</v>
      </c>
      <c r="T49" s="19">
        <f t="shared" si="35"/>
        <v>0</v>
      </c>
      <c r="U49" s="19">
        <f t="shared" si="35"/>
        <v>0</v>
      </c>
      <c r="V49" s="19">
        <f t="shared" si="35"/>
        <v>0</v>
      </c>
      <c r="W49" s="19">
        <f t="shared" si="35"/>
        <v>0</v>
      </c>
      <c r="X49" s="19">
        <f t="shared" si="35"/>
        <v>0</v>
      </c>
      <c r="Y49" s="19">
        <f>SUM(Y46:Y48)</f>
        <v>0</v>
      </c>
      <c r="Z49" s="19">
        <f>SUM(Z46:Z48)</f>
        <v>0</v>
      </c>
      <c r="AA49" s="19">
        <f>SUM(AA46:AA48)</f>
        <v>0</v>
      </c>
      <c r="AB49" s="19">
        <f t="shared" si="35"/>
        <v>0</v>
      </c>
      <c r="AC49" s="15"/>
      <c r="AD49" s="20">
        <f>SUM(AD46:AD48)</f>
        <v>563.039</v>
      </c>
      <c r="AE49" s="20">
        <f>SUM(AE46:AE48)</f>
        <v>1200</v>
      </c>
      <c r="AF49" s="44">
        <f>SUM(AF46:AF48)</f>
        <v>272.7272727272727</v>
      </c>
      <c r="AG49" s="44">
        <f>SUM(AG46:AG48)</f>
        <v>290.3117272727273</v>
      </c>
      <c r="AH49" s="57">
        <f t="shared" si="19"/>
        <v>2.0644763333333334</v>
      </c>
    </row>
    <row r="50" spans="2:34" ht="12.75">
      <c r="B50" s="35" t="s">
        <v>21</v>
      </c>
      <c r="D50" s="19">
        <f>+D45+D49</f>
        <v>3901</v>
      </c>
      <c r="F50" s="21">
        <f>F45+F49</f>
        <v>191.67299999999997</v>
      </c>
      <c r="G50" s="21">
        <f aca="true" t="shared" si="36" ref="G50:AD50">G45+G49</f>
        <v>184.986</v>
      </c>
      <c r="H50" s="21">
        <f t="shared" si="36"/>
        <v>244.262</v>
      </c>
      <c r="I50" s="21">
        <f t="shared" si="36"/>
        <v>238.2</v>
      </c>
      <c r="J50" s="21">
        <f t="shared" si="36"/>
        <v>193.2</v>
      </c>
      <c r="K50" s="21">
        <f t="shared" si="36"/>
        <v>0</v>
      </c>
      <c r="L50" s="21">
        <f t="shared" si="36"/>
        <v>0</v>
      </c>
      <c r="M50" s="21">
        <f t="shared" si="36"/>
        <v>0</v>
      </c>
      <c r="N50" s="21">
        <f t="shared" si="36"/>
        <v>0</v>
      </c>
      <c r="O50" s="21">
        <f t="shared" si="36"/>
        <v>0</v>
      </c>
      <c r="P50" s="21">
        <f t="shared" si="36"/>
        <v>0</v>
      </c>
      <c r="Q50" s="21">
        <f t="shared" si="36"/>
        <v>0</v>
      </c>
      <c r="R50" s="21">
        <f t="shared" si="36"/>
        <v>0</v>
      </c>
      <c r="S50" s="21">
        <f t="shared" si="36"/>
        <v>0</v>
      </c>
      <c r="T50" s="21">
        <f t="shared" si="36"/>
        <v>0</v>
      </c>
      <c r="U50" s="21">
        <f t="shared" si="36"/>
        <v>0</v>
      </c>
      <c r="V50" s="21">
        <f t="shared" si="36"/>
        <v>0</v>
      </c>
      <c r="W50" s="21">
        <f t="shared" si="36"/>
        <v>0</v>
      </c>
      <c r="X50" s="21">
        <f t="shared" si="36"/>
        <v>0</v>
      </c>
      <c r="Y50" s="21">
        <f>Y45+Y49</f>
        <v>0</v>
      </c>
      <c r="Z50" s="21">
        <f>Z45+Z49</f>
        <v>0</v>
      </c>
      <c r="AA50" s="21">
        <f>AA45+AA49</f>
        <v>0</v>
      </c>
      <c r="AB50" s="21">
        <f t="shared" si="36"/>
        <v>0</v>
      </c>
      <c r="AC50" s="15"/>
      <c r="AD50" s="21">
        <f t="shared" si="36"/>
        <v>1052.321</v>
      </c>
      <c r="AE50" s="21">
        <f>AE45+AE49</f>
        <v>3650</v>
      </c>
      <c r="AF50" s="21">
        <f>AF45+AF49</f>
        <v>829.5454545454545</v>
      </c>
      <c r="AG50" s="21">
        <f>AG45+AG49</f>
        <v>222.77554545454544</v>
      </c>
      <c r="AH50" s="53">
        <f t="shared" si="19"/>
        <v>1.2685513424657533</v>
      </c>
    </row>
    <row r="51" spans="30:34" ht="12.75">
      <c r="AD51" s="33"/>
      <c r="AE51" s="33"/>
      <c r="AF51" s="33"/>
      <c r="AG51" s="33"/>
      <c r="AH51" s="54"/>
    </row>
    <row r="52" spans="1:34" ht="12.75">
      <c r="A52" s="68" t="s">
        <v>6</v>
      </c>
      <c r="B52" s="1" t="s">
        <v>9</v>
      </c>
      <c r="C52" s="3"/>
      <c r="D52" s="25">
        <v>100</v>
      </c>
      <c r="E52" s="31"/>
      <c r="F52" s="27">
        <v>105</v>
      </c>
      <c r="G52" s="27">
        <v>110</v>
      </c>
      <c r="H52" s="27">
        <v>103</v>
      </c>
      <c r="I52" s="27">
        <v>105</v>
      </c>
      <c r="J52" s="27">
        <v>107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37"/>
      <c r="AD52" s="67">
        <f>VLOOKUP(B52,B52:AB52,$AD$6+4,0)</f>
        <v>107</v>
      </c>
      <c r="AE52" s="40">
        <v>110</v>
      </c>
      <c r="AF52" s="46"/>
      <c r="AG52" s="60">
        <f>AD52-AE52</f>
        <v>-3</v>
      </c>
      <c r="AH52" s="61">
        <f>IF(AE52&lt;&gt;0,AD52/AE52,0)</f>
        <v>0.9727272727272728</v>
      </c>
    </row>
    <row r="53" spans="1:34" ht="12.75">
      <c r="A53" s="69"/>
      <c r="B53" s="2" t="s">
        <v>10</v>
      </c>
      <c r="C53" s="3"/>
      <c r="D53" s="26">
        <v>70</v>
      </c>
      <c r="E53" s="31"/>
      <c r="F53" s="28">
        <v>75</v>
      </c>
      <c r="G53" s="28">
        <v>80</v>
      </c>
      <c r="H53" s="28">
        <v>95</v>
      </c>
      <c r="I53" s="28">
        <v>93</v>
      </c>
      <c r="J53" s="28">
        <v>91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37"/>
      <c r="AD53" s="66">
        <f aca="true" t="shared" si="37" ref="AD53:AD59">VLOOKUP(B53,B53:AB53,$AD$6+4,0)</f>
        <v>91</v>
      </c>
      <c r="AE53" s="41">
        <v>100</v>
      </c>
      <c r="AF53" s="46"/>
      <c r="AG53" s="62">
        <f>AD53-AE53</f>
        <v>-9</v>
      </c>
      <c r="AH53" s="63">
        <f>IF(AE53&lt;&gt;0,AD53/AE53,0)</f>
        <v>0.91</v>
      </c>
    </row>
    <row r="54" spans="1:34" ht="12.75">
      <c r="A54" s="69"/>
      <c r="B54" s="2" t="s">
        <v>11</v>
      </c>
      <c r="C54" s="3"/>
      <c r="D54" s="26">
        <v>402</v>
      </c>
      <c r="E54" s="31"/>
      <c r="F54" s="28">
        <v>399</v>
      </c>
      <c r="G54" s="28">
        <v>380</v>
      </c>
      <c r="H54" s="28">
        <v>395</v>
      </c>
      <c r="I54" s="28">
        <v>401</v>
      </c>
      <c r="J54" s="28">
        <v>378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37"/>
      <c r="AD54" s="66">
        <f t="shared" si="37"/>
        <v>378</v>
      </c>
      <c r="AE54" s="41">
        <v>400</v>
      </c>
      <c r="AF54" s="46"/>
      <c r="AG54" s="62">
        <f>AD54-AE54</f>
        <v>-22</v>
      </c>
      <c r="AH54" s="63">
        <f>IF(AE54&lt;&gt;0,AD54/AE54,0)</f>
        <v>0.945</v>
      </c>
    </row>
    <row r="55" spans="1:34" ht="12.75">
      <c r="A55" s="69"/>
      <c r="B55" s="2" t="s">
        <v>12</v>
      </c>
      <c r="C55" s="3"/>
      <c r="D55" s="26">
        <v>198</v>
      </c>
      <c r="E55" s="31"/>
      <c r="F55" s="28">
        <v>201</v>
      </c>
      <c r="G55" s="28">
        <v>213</v>
      </c>
      <c r="H55" s="28">
        <v>201</v>
      </c>
      <c r="I55" s="28">
        <v>205</v>
      </c>
      <c r="J55" s="28">
        <v>197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37"/>
      <c r="AD55" s="66">
        <f t="shared" si="37"/>
        <v>197</v>
      </c>
      <c r="AE55" s="41">
        <v>200</v>
      </c>
      <c r="AF55" s="46"/>
      <c r="AG55" s="62">
        <f>AD55-AE55</f>
        <v>-3</v>
      </c>
      <c r="AH55" s="63">
        <f>IF(AE55&lt;&gt;0,AD55/AE55,0)</f>
        <v>0.985</v>
      </c>
    </row>
    <row r="56" spans="1:34" ht="12.75">
      <c r="A56" s="69"/>
      <c r="B56" s="12" t="s">
        <v>16</v>
      </c>
      <c r="C56" s="3"/>
      <c r="D56" s="18">
        <f>SUM(D52:D55)</f>
        <v>770</v>
      </c>
      <c r="E56" s="31"/>
      <c r="F56" s="17">
        <f aca="true" t="shared" si="38" ref="F56:AB56">SUM(F52:F55)</f>
        <v>780</v>
      </c>
      <c r="G56" s="17">
        <f t="shared" si="38"/>
        <v>783</v>
      </c>
      <c r="H56" s="17">
        <f t="shared" si="38"/>
        <v>794</v>
      </c>
      <c r="I56" s="17">
        <f t="shared" si="38"/>
        <v>804</v>
      </c>
      <c r="J56" s="17">
        <f t="shared" si="38"/>
        <v>773</v>
      </c>
      <c r="K56" s="17">
        <f t="shared" si="38"/>
        <v>0</v>
      </c>
      <c r="L56" s="17">
        <f t="shared" si="38"/>
        <v>0</v>
      </c>
      <c r="M56" s="17">
        <f t="shared" si="38"/>
        <v>0</v>
      </c>
      <c r="N56" s="17">
        <f t="shared" si="38"/>
        <v>0</v>
      </c>
      <c r="O56" s="17">
        <f t="shared" si="38"/>
        <v>0</v>
      </c>
      <c r="P56" s="17">
        <f t="shared" si="38"/>
        <v>0</v>
      </c>
      <c r="Q56" s="17">
        <f t="shared" si="38"/>
        <v>0</v>
      </c>
      <c r="R56" s="17">
        <f t="shared" si="38"/>
        <v>0</v>
      </c>
      <c r="S56" s="17">
        <f t="shared" si="38"/>
        <v>0</v>
      </c>
      <c r="T56" s="17">
        <f t="shared" si="38"/>
        <v>0</v>
      </c>
      <c r="U56" s="17">
        <f t="shared" si="38"/>
        <v>0</v>
      </c>
      <c r="V56" s="17">
        <f t="shared" si="38"/>
        <v>0</v>
      </c>
      <c r="W56" s="17">
        <f t="shared" si="38"/>
        <v>0</v>
      </c>
      <c r="X56" s="17">
        <f t="shared" si="38"/>
        <v>0</v>
      </c>
      <c r="Y56" s="17">
        <f>SUM(Y52:Y55)</f>
        <v>0</v>
      </c>
      <c r="Z56" s="17">
        <f>SUM(Z52:Z55)</f>
        <v>0</v>
      </c>
      <c r="AA56" s="17">
        <f>SUM(AA52:AA55)</f>
        <v>0</v>
      </c>
      <c r="AB56" s="17">
        <f t="shared" si="38"/>
        <v>0</v>
      </c>
      <c r="AC56" s="37"/>
      <c r="AD56" s="18">
        <f>SUM(AD52:AD55)</f>
        <v>773</v>
      </c>
      <c r="AE56" s="18">
        <f>SUM(AE52:AE55)</f>
        <v>810</v>
      </c>
      <c r="AF56" s="58"/>
      <c r="AG56" s="18">
        <f>SUM(AG52:AG55)</f>
        <v>-37</v>
      </c>
      <c r="AH56" s="64">
        <f aca="true" t="shared" si="39" ref="AH56:AH61">IF(AE56&lt;&gt;0,AD56/AE56,0)</f>
        <v>0.9543209876543209</v>
      </c>
    </row>
    <row r="57" spans="1:34" ht="12.75">
      <c r="A57" s="69"/>
      <c r="B57" s="2" t="s">
        <v>13</v>
      </c>
      <c r="C57" s="3"/>
      <c r="D57" s="26">
        <v>99</v>
      </c>
      <c r="E57" s="31"/>
      <c r="F57" s="28">
        <v>101</v>
      </c>
      <c r="G57" s="28">
        <v>106</v>
      </c>
      <c r="H57" s="28">
        <v>108</v>
      </c>
      <c r="I57" s="28">
        <v>102</v>
      </c>
      <c r="J57" s="28">
        <v>99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37"/>
      <c r="AD57" s="66">
        <f t="shared" si="37"/>
        <v>99</v>
      </c>
      <c r="AE57" s="41">
        <v>100</v>
      </c>
      <c r="AF57" s="46"/>
      <c r="AG57" s="62">
        <f>AD57-AE57</f>
        <v>-1</v>
      </c>
      <c r="AH57" s="63">
        <f t="shared" si="39"/>
        <v>0.99</v>
      </c>
    </row>
    <row r="58" spans="1:34" ht="12.75">
      <c r="A58" s="69"/>
      <c r="B58" s="2" t="s">
        <v>14</v>
      </c>
      <c r="C58" s="3"/>
      <c r="D58" s="26">
        <v>125</v>
      </c>
      <c r="E58" s="31"/>
      <c r="F58" s="28">
        <v>120</v>
      </c>
      <c r="G58" s="28">
        <v>115</v>
      </c>
      <c r="H58" s="28">
        <v>148</v>
      </c>
      <c r="I58" s="28">
        <v>143</v>
      </c>
      <c r="J58" s="28">
        <v>139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37"/>
      <c r="AD58" s="66">
        <f t="shared" si="37"/>
        <v>139</v>
      </c>
      <c r="AE58" s="41">
        <v>150</v>
      </c>
      <c r="AF58" s="46"/>
      <c r="AG58" s="62">
        <f>AD58-AE58</f>
        <v>-11</v>
      </c>
      <c r="AH58" s="63">
        <f t="shared" si="39"/>
        <v>0.9266666666666666</v>
      </c>
    </row>
    <row r="59" spans="1:34" ht="12.75">
      <c r="A59" s="69"/>
      <c r="B59" s="2" t="s">
        <v>15</v>
      </c>
      <c r="C59" s="3"/>
      <c r="D59" s="26">
        <v>320</v>
      </c>
      <c r="E59" s="31"/>
      <c r="F59" s="28">
        <v>325</v>
      </c>
      <c r="G59" s="28">
        <v>319</v>
      </c>
      <c r="H59" s="28">
        <v>329</v>
      </c>
      <c r="I59" s="28">
        <v>309</v>
      </c>
      <c r="J59" s="28">
        <v>325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37"/>
      <c r="AD59" s="66">
        <f t="shared" si="37"/>
        <v>325</v>
      </c>
      <c r="AE59" s="41">
        <v>350</v>
      </c>
      <c r="AF59" s="46"/>
      <c r="AG59" s="62">
        <f>AD59-AE59</f>
        <v>-25</v>
      </c>
      <c r="AH59" s="63">
        <f t="shared" si="39"/>
        <v>0.9285714285714286</v>
      </c>
    </row>
    <row r="60" spans="1:34" ht="12.75">
      <c r="A60" s="70"/>
      <c r="B60" s="13" t="s">
        <v>17</v>
      </c>
      <c r="C60" s="3"/>
      <c r="D60" s="20">
        <f>SUM(D57:D59)</f>
        <v>544</v>
      </c>
      <c r="E60" s="31"/>
      <c r="F60" s="19">
        <f aca="true" t="shared" si="40" ref="F60:AB60">SUM(F57:F59)</f>
        <v>546</v>
      </c>
      <c r="G60" s="19">
        <f t="shared" si="40"/>
        <v>540</v>
      </c>
      <c r="H60" s="19">
        <f t="shared" si="40"/>
        <v>585</v>
      </c>
      <c r="I60" s="19">
        <f t="shared" si="40"/>
        <v>554</v>
      </c>
      <c r="J60" s="19">
        <f t="shared" si="40"/>
        <v>563</v>
      </c>
      <c r="K60" s="19">
        <f t="shared" si="40"/>
        <v>0</v>
      </c>
      <c r="L60" s="19">
        <f t="shared" si="40"/>
        <v>0</v>
      </c>
      <c r="M60" s="19">
        <f t="shared" si="40"/>
        <v>0</v>
      </c>
      <c r="N60" s="19">
        <f t="shared" si="40"/>
        <v>0</v>
      </c>
      <c r="O60" s="19">
        <f t="shared" si="40"/>
        <v>0</v>
      </c>
      <c r="P60" s="19">
        <f t="shared" si="40"/>
        <v>0</v>
      </c>
      <c r="Q60" s="19">
        <f t="shared" si="40"/>
        <v>0</v>
      </c>
      <c r="R60" s="19">
        <f t="shared" si="40"/>
        <v>0</v>
      </c>
      <c r="S60" s="19">
        <f t="shared" si="40"/>
        <v>0</v>
      </c>
      <c r="T60" s="19">
        <f t="shared" si="40"/>
        <v>0</v>
      </c>
      <c r="U60" s="19">
        <f t="shared" si="40"/>
        <v>0</v>
      </c>
      <c r="V60" s="19">
        <f t="shared" si="40"/>
        <v>0</v>
      </c>
      <c r="W60" s="19">
        <f t="shared" si="40"/>
        <v>0</v>
      </c>
      <c r="X60" s="19">
        <f t="shared" si="40"/>
        <v>0</v>
      </c>
      <c r="Y60" s="19">
        <f>SUM(Y57:Y59)</f>
        <v>0</v>
      </c>
      <c r="Z60" s="19">
        <f>SUM(Z57:Z59)</f>
        <v>0</v>
      </c>
      <c r="AA60" s="19">
        <f>SUM(AA57:AA59)</f>
        <v>0</v>
      </c>
      <c r="AB60" s="19">
        <f t="shared" si="40"/>
        <v>0</v>
      </c>
      <c r="AC60" s="37"/>
      <c r="AD60" s="20">
        <f>SUM(AD57:AD59)</f>
        <v>563</v>
      </c>
      <c r="AE60" s="20">
        <f>SUM(AE57:AE59)</f>
        <v>600</v>
      </c>
      <c r="AF60" s="58"/>
      <c r="AG60" s="20">
        <f>SUM(AG57:AG59)</f>
        <v>-37</v>
      </c>
      <c r="AH60" s="65">
        <f t="shared" si="39"/>
        <v>0.9383333333333334</v>
      </c>
    </row>
    <row r="61" spans="2:34" ht="12.75">
      <c r="B61" s="35" t="s">
        <v>21</v>
      </c>
      <c r="D61" s="32">
        <f>+D56+D60</f>
        <v>1314</v>
      </c>
      <c r="E61" s="33"/>
      <c r="F61" s="21">
        <f>+F56+F60</f>
        <v>1326</v>
      </c>
      <c r="G61" s="21">
        <f aca="true" t="shared" si="41" ref="G61:AB61">+G56+G60</f>
        <v>1323</v>
      </c>
      <c r="H61" s="21">
        <f t="shared" si="41"/>
        <v>1379</v>
      </c>
      <c r="I61" s="21">
        <f t="shared" si="41"/>
        <v>1358</v>
      </c>
      <c r="J61" s="21">
        <f t="shared" si="41"/>
        <v>1336</v>
      </c>
      <c r="K61" s="21">
        <f t="shared" si="41"/>
        <v>0</v>
      </c>
      <c r="L61" s="21">
        <f t="shared" si="41"/>
        <v>0</v>
      </c>
      <c r="M61" s="21">
        <f t="shared" si="41"/>
        <v>0</v>
      </c>
      <c r="N61" s="21">
        <f t="shared" si="41"/>
        <v>0</v>
      </c>
      <c r="O61" s="21">
        <f t="shared" si="41"/>
        <v>0</v>
      </c>
      <c r="P61" s="21">
        <f t="shared" si="41"/>
        <v>0</v>
      </c>
      <c r="Q61" s="21">
        <f t="shared" si="41"/>
        <v>0</v>
      </c>
      <c r="R61" s="21">
        <f t="shared" si="41"/>
        <v>0</v>
      </c>
      <c r="S61" s="21">
        <f t="shared" si="41"/>
        <v>0</v>
      </c>
      <c r="T61" s="21">
        <f t="shared" si="41"/>
        <v>0</v>
      </c>
      <c r="U61" s="21">
        <f t="shared" si="41"/>
        <v>0</v>
      </c>
      <c r="V61" s="21">
        <f t="shared" si="41"/>
        <v>0</v>
      </c>
      <c r="W61" s="21">
        <f t="shared" si="41"/>
        <v>0</v>
      </c>
      <c r="X61" s="21">
        <f t="shared" si="41"/>
        <v>0</v>
      </c>
      <c r="Y61" s="21">
        <f>+Y56+Y60</f>
        <v>0</v>
      </c>
      <c r="Z61" s="21">
        <f>+Z56+Z60</f>
        <v>0</v>
      </c>
      <c r="AA61" s="21">
        <f>+AA56+AA60</f>
        <v>0</v>
      </c>
      <c r="AB61" s="21">
        <f t="shared" si="41"/>
        <v>0</v>
      </c>
      <c r="AC61" s="37"/>
      <c r="AD61" s="20">
        <f>AD56+AD60</f>
        <v>1336</v>
      </c>
      <c r="AE61" s="20">
        <f>AE56+AE60</f>
        <v>1410</v>
      </c>
      <c r="AF61" s="59"/>
      <c r="AG61" s="21">
        <f>SUM(AG52:AG60)</f>
        <v>-148</v>
      </c>
      <c r="AH61" s="53">
        <f t="shared" si="39"/>
        <v>0.9475177304964539</v>
      </c>
    </row>
    <row r="62" spans="4:34" ht="12.75">
      <c r="D62" s="33"/>
      <c r="E62" s="3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37"/>
      <c r="AD62" s="33"/>
      <c r="AE62" s="33"/>
      <c r="AF62" s="33"/>
      <c r="AG62" s="33"/>
      <c r="AH62" s="54"/>
    </row>
    <row r="63" spans="1:34" ht="12.75">
      <c r="A63" s="68" t="s">
        <v>22</v>
      </c>
      <c r="B63" s="1" t="s">
        <v>9</v>
      </c>
      <c r="C63" s="3"/>
      <c r="D63" s="25">
        <v>2200</v>
      </c>
      <c r="E63" s="31"/>
      <c r="F63" s="27">
        <v>2105</v>
      </c>
      <c r="G63" s="27">
        <v>2150</v>
      </c>
      <c r="H63" s="27">
        <v>2160</v>
      </c>
      <c r="I63" s="27">
        <v>2139</v>
      </c>
      <c r="J63" s="27">
        <v>2158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37"/>
      <c r="AD63" s="67">
        <f aca="true" t="shared" si="42" ref="AD63:AD70">VLOOKUP(B63,B63:AB63,$AD$6+4,0)</f>
        <v>2158</v>
      </c>
      <c r="AE63" s="40">
        <v>2000</v>
      </c>
      <c r="AF63" s="46"/>
      <c r="AG63" s="60">
        <f>AD63-AE63</f>
        <v>158</v>
      </c>
      <c r="AH63" s="61">
        <f aca="true" t="shared" si="43" ref="AH63:AH72">IF(AE63&lt;&gt;0,AD63/AE63,0)</f>
        <v>1.079</v>
      </c>
    </row>
    <row r="64" spans="1:34" ht="12.75">
      <c r="A64" s="69"/>
      <c r="B64" s="2" t="s">
        <v>10</v>
      </c>
      <c r="C64" s="3"/>
      <c r="D64" s="26">
        <v>150</v>
      </c>
      <c r="E64" s="31"/>
      <c r="F64" s="28">
        <v>145</v>
      </c>
      <c r="G64" s="28">
        <v>149</v>
      </c>
      <c r="H64" s="28">
        <v>139</v>
      </c>
      <c r="I64" s="28">
        <v>135</v>
      </c>
      <c r="J64" s="28">
        <v>141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37"/>
      <c r="AD64" s="66">
        <f t="shared" si="42"/>
        <v>141</v>
      </c>
      <c r="AE64" s="41">
        <v>150</v>
      </c>
      <c r="AF64" s="46"/>
      <c r="AG64" s="62">
        <f>AD64-AE64</f>
        <v>-9</v>
      </c>
      <c r="AH64" s="63">
        <f t="shared" si="43"/>
        <v>0.94</v>
      </c>
    </row>
    <row r="65" spans="1:34" ht="12.75">
      <c r="A65" s="69"/>
      <c r="B65" s="2" t="s">
        <v>11</v>
      </c>
      <c r="C65" s="3"/>
      <c r="D65" s="26">
        <v>250</v>
      </c>
      <c r="E65" s="31"/>
      <c r="F65" s="28">
        <v>259</v>
      </c>
      <c r="G65" s="28">
        <v>253</v>
      </c>
      <c r="H65" s="28">
        <v>24</v>
      </c>
      <c r="I65" s="28">
        <v>257</v>
      </c>
      <c r="J65" s="28">
        <v>251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37"/>
      <c r="AD65" s="66">
        <f t="shared" si="42"/>
        <v>251</v>
      </c>
      <c r="AE65" s="41">
        <v>250</v>
      </c>
      <c r="AF65" s="46"/>
      <c r="AG65" s="62">
        <f>AD65-AE65</f>
        <v>1</v>
      </c>
      <c r="AH65" s="63">
        <f t="shared" si="43"/>
        <v>1.004</v>
      </c>
    </row>
    <row r="66" spans="1:34" ht="12.75">
      <c r="A66" s="69"/>
      <c r="B66" s="2" t="s">
        <v>12</v>
      </c>
      <c r="C66" s="3"/>
      <c r="D66" s="26">
        <v>168</v>
      </c>
      <c r="E66" s="31"/>
      <c r="F66" s="26">
        <v>170</v>
      </c>
      <c r="G66" s="26">
        <v>175</v>
      </c>
      <c r="H66" s="26">
        <v>180</v>
      </c>
      <c r="I66" s="26">
        <v>170</v>
      </c>
      <c r="J66" s="26">
        <v>175</v>
      </c>
      <c r="K66" s="26"/>
      <c r="L66" s="26"/>
      <c r="M66" s="26"/>
      <c r="N66" s="26"/>
      <c r="O66" s="28"/>
      <c r="P66" s="26"/>
      <c r="Q66" s="26"/>
      <c r="R66" s="26"/>
      <c r="S66" s="26"/>
      <c r="T66" s="26"/>
      <c r="U66" s="26"/>
      <c r="V66" s="26"/>
      <c r="W66" s="26"/>
      <c r="X66" s="28"/>
      <c r="Y66" s="28"/>
      <c r="Z66" s="28"/>
      <c r="AA66" s="28"/>
      <c r="AB66" s="28"/>
      <c r="AC66" s="37"/>
      <c r="AD66" s="66">
        <f t="shared" si="42"/>
        <v>175</v>
      </c>
      <c r="AE66" s="41">
        <v>150</v>
      </c>
      <c r="AF66" s="46"/>
      <c r="AG66" s="62">
        <f>AD66-AE66</f>
        <v>25</v>
      </c>
      <c r="AH66" s="63">
        <f t="shared" si="43"/>
        <v>1.1666666666666667</v>
      </c>
    </row>
    <row r="67" spans="1:34" ht="12.75">
      <c r="A67" s="69"/>
      <c r="B67" s="12" t="s">
        <v>16</v>
      </c>
      <c r="C67" s="3"/>
      <c r="D67" s="18">
        <f>SUM(D63:D66)</f>
        <v>2768</v>
      </c>
      <c r="E67" s="31"/>
      <c r="F67" s="18">
        <f aca="true" t="shared" si="44" ref="F67:AB67">SUM(F63:F66)</f>
        <v>2679</v>
      </c>
      <c r="G67" s="18">
        <f t="shared" si="44"/>
        <v>2727</v>
      </c>
      <c r="H67" s="18">
        <f t="shared" si="44"/>
        <v>2503</v>
      </c>
      <c r="I67" s="18">
        <f t="shared" si="44"/>
        <v>2701</v>
      </c>
      <c r="J67" s="18">
        <f t="shared" si="44"/>
        <v>2725</v>
      </c>
      <c r="K67" s="18">
        <f t="shared" si="44"/>
        <v>0</v>
      </c>
      <c r="L67" s="18">
        <f t="shared" si="44"/>
        <v>0</v>
      </c>
      <c r="M67" s="18">
        <f t="shared" si="44"/>
        <v>0</v>
      </c>
      <c r="N67" s="18">
        <f t="shared" si="44"/>
        <v>0</v>
      </c>
      <c r="O67" s="18">
        <f t="shared" si="44"/>
        <v>0</v>
      </c>
      <c r="P67" s="18">
        <f t="shared" si="44"/>
        <v>0</v>
      </c>
      <c r="Q67" s="18">
        <f t="shared" si="44"/>
        <v>0</v>
      </c>
      <c r="R67" s="18">
        <f t="shared" si="44"/>
        <v>0</v>
      </c>
      <c r="S67" s="18">
        <f t="shared" si="44"/>
        <v>0</v>
      </c>
      <c r="T67" s="18">
        <f t="shared" si="44"/>
        <v>0</v>
      </c>
      <c r="U67" s="18">
        <f t="shared" si="44"/>
        <v>0</v>
      </c>
      <c r="V67" s="18">
        <f t="shared" si="44"/>
        <v>0</v>
      </c>
      <c r="W67" s="18">
        <f t="shared" si="44"/>
        <v>0</v>
      </c>
      <c r="X67" s="18">
        <f t="shared" si="44"/>
        <v>0</v>
      </c>
      <c r="Y67" s="18">
        <f>SUM(Y63:Y66)</f>
        <v>0</v>
      </c>
      <c r="Z67" s="18">
        <f>SUM(Z63:Z66)</f>
        <v>0</v>
      </c>
      <c r="AA67" s="18">
        <f>SUM(AA63:AA66)</f>
        <v>0</v>
      </c>
      <c r="AB67" s="18">
        <f t="shared" si="44"/>
        <v>0</v>
      </c>
      <c r="AC67" s="37"/>
      <c r="AD67" s="18">
        <f>SUM(AD63:AD66)</f>
        <v>2725</v>
      </c>
      <c r="AE67" s="18">
        <f>SUM(AE63:AE66)</f>
        <v>2550</v>
      </c>
      <c r="AF67" s="58"/>
      <c r="AG67" s="18">
        <f>SUM(AG63:AG66)</f>
        <v>175</v>
      </c>
      <c r="AH67" s="64">
        <f t="shared" si="43"/>
        <v>1.0686274509803921</v>
      </c>
    </row>
    <row r="68" spans="1:34" ht="12.75">
      <c r="A68" s="69"/>
      <c r="B68" s="2" t="s">
        <v>13</v>
      </c>
      <c r="C68" s="3"/>
      <c r="D68" s="26">
        <v>3251</v>
      </c>
      <c r="E68" s="31"/>
      <c r="F68" s="28">
        <v>3249</v>
      </c>
      <c r="G68" s="28">
        <v>3240</v>
      </c>
      <c r="H68" s="28">
        <v>3256</v>
      </c>
      <c r="I68" s="28">
        <v>3129</v>
      </c>
      <c r="J68" s="28">
        <v>3259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37"/>
      <c r="AD68" s="66">
        <f t="shared" si="42"/>
        <v>3259</v>
      </c>
      <c r="AE68" s="41">
        <v>3000</v>
      </c>
      <c r="AF68" s="46"/>
      <c r="AG68" s="62">
        <f>AD68-AE68</f>
        <v>259</v>
      </c>
      <c r="AH68" s="63">
        <f t="shared" si="43"/>
        <v>1.0863333333333334</v>
      </c>
    </row>
    <row r="69" spans="1:34" ht="12.75">
      <c r="A69" s="69"/>
      <c r="B69" s="2" t="s">
        <v>14</v>
      </c>
      <c r="C69" s="3"/>
      <c r="D69" s="26">
        <v>35</v>
      </c>
      <c r="E69" s="31"/>
      <c r="F69" s="28">
        <v>34</v>
      </c>
      <c r="G69" s="28">
        <v>36</v>
      </c>
      <c r="H69" s="28">
        <v>37</v>
      </c>
      <c r="I69" s="28">
        <v>38</v>
      </c>
      <c r="J69" s="28">
        <v>39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37"/>
      <c r="AD69" s="66">
        <f t="shared" si="42"/>
        <v>39</v>
      </c>
      <c r="AE69" s="41">
        <v>50</v>
      </c>
      <c r="AF69" s="46"/>
      <c r="AG69" s="62">
        <f>AD69-AE69</f>
        <v>-11</v>
      </c>
      <c r="AH69" s="63">
        <f t="shared" si="43"/>
        <v>0.78</v>
      </c>
    </row>
    <row r="70" spans="1:34" ht="12.75">
      <c r="A70" s="69"/>
      <c r="B70" s="2" t="s">
        <v>15</v>
      </c>
      <c r="C70" s="3"/>
      <c r="D70" s="26">
        <v>612</v>
      </c>
      <c r="E70" s="31"/>
      <c r="F70" s="28">
        <v>610</v>
      </c>
      <c r="G70" s="28">
        <v>618</v>
      </c>
      <c r="H70" s="28">
        <v>620</v>
      </c>
      <c r="I70" s="28">
        <v>621</v>
      </c>
      <c r="J70" s="28">
        <v>618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37"/>
      <c r="AD70" s="66">
        <f t="shared" si="42"/>
        <v>618</v>
      </c>
      <c r="AE70" s="41">
        <v>600</v>
      </c>
      <c r="AF70" s="46"/>
      <c r="AG70" s="62">
        <f>AD70-AE70</f>
        <v>18</v>
      </c>
      <c r="AH70" s="63">
        <f t="shared" si="43"/>
        <v>1.03</v>
      </c>
    </row>
    <row r="71" spans="1:34" ht="12.75">
      <c r="A71" s="70"/>
      <c r="B71" s="13" t="s">
        <v>17</v>
      </c>
      <c r="C71" s="3"/>
      <c r="D71" s="20">
        <f>SUM(D68:D70)</f>
        <v>3898</v>
      </c>
      <c r="E71" s="34"/>
      <c r="F71" s="20">
        <f aca="true" t="shared" si="45" ref="F71:AB71">SUM(F68:F70)</f>
        <v>3893</v>
      </c>
      <c r="G71" s="20">
        <f t="shared" si="45"/>
        <v>3894</v>
      </c>
      <c r="H71" s="20">
        <f t="shared" si="45"/>
        <v>3913</v>
      </c>
      <c r="I71" s="20">
        <f t="shared" si="45"/>
        <v>3788</v>
      </c>
      <c r="J71" s="20">
        <f t="shared" si="45"/>
        <v>3916</v>
      </c>
      <c r="K71" s="20">
        <f t="shared" si="45"/>
        <v>0</v>
      </c>
      <c r="L71" s="20">
        <f t="shared" si="45"/>
        <v>0</v>
      </c>
      <c r="M71" s="20">
        <f t="shared" si="45"/>
        <v>0</v>
      </c>
      <c r="N71" s="20">
        <f t="shared" si="45"/>
        <v>0</v>
      </c>
      <c r="O71" s="20">
        <f t="shared" si="45"/>
        <v>0</v>
      </c>
      <c r="P71" s="20">
        <f t="shared" si="45"/>
        <v>0</v>
      </c>
      <c r="Q71" s="20">
        <f t="shared" si="45"/>
        <v>0</v>
      </c>
      <c r="R71" s="20">
        <f t="shared" si="45"/>
        <v>0</v>
      </c>
      <c r="S71" s="20">
        <f t="shared" si="45"/>
        <v>0</v>
      </c>
      <c r="T71" s="20">
        <f t="shared" si="45"/>
        <v>0</v>
      </c>
      <c r="U71" s="20">
        <f t="shared" si="45"/>
        <v>0</v>
      </c>
      <c r="V71" s="20">
        <f t="shared" si="45"/>
        <v>0</v>
      </c>
      <c r="W71" s="20">
        <f t="shared" si="45"/>
        <v>0</v>
      </c>
      <c r="X71" s="20">
        <f t="shared" si="45"/>
        <v>0</v>
      </c>
      <c r="Y71" s="20">
        <f t="shared" si="45"/>
        <v>0</v>
      </c>
      <c r="Z71" s="20">
        <f t="shared" si="45"/>
        <v>0</v>
      </c>
      <c r="AA71" s="20">
        <f t="shared" si="45"/>
        <v>0</v>
      </c>
      <c r="AB71" s="20">
        <f t="shared" si="45"/>
        <v>0</v>
      </c>
      <c r="AC71" s="38"/>
      <c r="AD71" s="20">
        <f>SUM(AD68:AD70)</f>
        <v>3916</v>
      </c>
      <c r="AE71" s="20">
        <f>SUM(AE68:AE70)</f>
        <v>3650</v>
      </c>
      <c r="AF71" s="58"/>
      <c r="AG71" s="20">
        <f>SUM(AG68:AG70)</f>
        <v>266</v>
      </c>
      <c r="AH71" s="65">
        <f t="shared" si="43"/>
        <v>1.072876712328767</v>
      </c>
    </row>
    <row r="72" spans="2:34" ht="12.75">
      <c r="B72" s="35" t="s">
        <v>21</v>
      </c>
      <c r="C72" s="3"/>
      <c r="D72" s="32">
        <f>+D67+D71</f>
        <v>6666</v>
      </c>
      <c r="E72" s="33"/>
      <c r="F72" s="21">
        <f>+F67+F71</f>
        <v>6572</v>
      </c>
      <c r="G72" s="21">
        <f aca="true" t="shared" si="46" ref="G72:AB72">+G67+G71</f>
        <v>6621</v>
      </c>
      <c r="H72" s="21">
        <f t="shared" si="46"/>
        <v>6416</v>
      </c>
      <c r="I72" s="21">
        <f t="shared" si="46"/>
        <v>6489</v>
      </c>
      <c r="J72" s="21">
        <f t="shared" si="46"/>
        <v>6641</v>
      </c>
      <c r="K72" s="21">
        <f t="shared" si="46"/>
        <v>0</v>
      </c>
      <c r="L72" s="21">
        <f t="shared" si="46"/>
        <v>0</v>
      </c>
      <c r="M72" s="21">
        <f t="shared" si="46"/>
        <v>0</v>
      </c>
      <c r="N72" s="21">
        <f t="shared" si="46"/>
        <v>0</v>
      </c>
      <c r="O72" s="21">
        <f t="shared" si="46"/>
        <v>0</v>
      </c>
      <c r="P72" s="21">
        <f t="shared" si="46"/>
        <v>0</v>
      </c>
      <c r="Q72" s="21">
        <f t="shared" si="46"/>
        <v>0</v>
      </c>
      <c r="R72" s="21">
        <f t="shared" si="46"/>
        <v>0</v>
      </c>
      <c r="S72" s="21">
        <f t="shared" si="46"/>
        <v>0</v>
      </c>
      <c r="T72" s="21">
        <f t="shared" si="46"/>
        <v>0</v>
      </c>
      <c r="U72" s="21">
        <f t="shared" si="46"/>
        <v>0</v>
      </c>
      <c r="V72" s="21">
        <f t="shared" si="46"/>
        <v>0</v>
      </c>
      <c r="W72" s="21">
        <f t="shared" si="46"/>
        <v>0</v>
      </c>
      <c r="X72" s="21">
        <f t="shared" si="46"/>
        <v>0</v>
      </c>
      <c r="Y72" s="21">
        <f>+Y67+Y71</f>
        <v>0</v>
      </c>
      <c r="Z72" s="21">
        <f>+Z67+Z71</f>
        <v>0</v>
      </c>
      <c r="AA72" s="21">
        <f>+AA67+AA71</f>
        <v>0</v>
      </c>
      <c r="AB72" s="21">
        <f t="shared" si="46"/>
        <v>0</v>
      </c>
      <c r="AC72" s="16"/>
      <c r="AD72" s="20">
        <f>AD67+AD71</f>
        <v>6641</v>
      </c>
      <c r="AE72" s="20">
        <f>AE67+AE71</f>
        <v>6200</v>
      </c>
      <c r="AF72" s="59"/>
      <c r="AG72" s="21">
        <f>SUM(AG63:AG71)</f>
        <v>882</v>
      </c>
      <c r="AH72" s="65">
        <f t="shared" si="43"/>
        <v>1.0711290322580644</v>
      </c>
    </row>
    <row r="73" spans="2:3" ht="12.75">
      <c r="B73" s="3"/>
      <c r="C73" s="3"/>
    </row>
    <row r="74" spans="2:3" ht="12.75">
      <c r="B74" s="3"/>
      <c r="C74" s="3"/>
    </row>
  </sheetData>
  <sheetProtection/>
  <mergeCells count="6">
    <mergeCell ref="A19:A27"/>
    <mergeCell ref="A63:A71"/>
    <mergeCell ref="A8:A16"/>
    <mergeCell ref="A41:A49"/>
    <mergeCell ref="A52:A60"/>
    <mergeCell ref="A30:A38"/>
  </mergeCells>
  <printOptions horizontalCentered="1" verticalCentered="1"/>
  <pageMargins left="0" right="0" top="0" bottom="0.2755905511811024" header="0.1968503937007874" footer="0"/>
  <pageSetup fitToHeight="1" fitToWidth="1" horizontalDpi="300" verticalDpi="300" orientation="landscape" paperSize="9" scale="53" r:id="rId3"/>
  <headerFooter alignWithMargins="0">
    <oddFooter>&amp;L&amp;8ControllerSpielwiese / &amp;F / &amp;A / &amp;D</oddFooter>
  </headerFooter>
  <rowBreaks count="1" manualBreakCount="1">
    <brk id="17" max="255" man="1"/>
  </rowBreaks>
  <ignoredErrors>
    <ignoredError sqref="D34 AB34 AD34:AG34 AD23 AD12 AA45:AB45 F45:Z45 F34:X34 AD45 AF23 AF12 AG56 AD56 AG67 AD67 AF45:AG45 AG12:AG23 Y34:AA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wichtige Tagesdaten Übersicht</dc:title>
  <dc:subject/>
  <dc:creator>Celia</dc:creator>
  <cp:keywords/>
  <dc:description/>
  <cp:lastModifiedBy>Celia</cp:lastModifiedBy>
  <cp:lastPrinted>2010-02-09T14:02:16Z</cp:lastPrinted>
  <dcterms:created xsi:type="dcterms:W3CDTF">2009-01-07T14:29:34Z</dcterms:created>
  <dcterms:modified xsi:type="dcterms:W3CDTF">2014-11-15T21:30:01Z</dcterms:modified>
  <cp:category>Berichtswesen</cp:category>
  <cp:version/>
  <cp:contentType/>
  <cp:contentStatus/>
</cp:coreProperties>
</file>